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721" activeTab="2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<sst xmlns="http://schemas.openxmlformats.org/spreadsheetml/2006/main" count="6557" uniqueCount="3015">
  <si>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</si>
  <si>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</si>
  <si>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</si>
  <si>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</si>
  <si>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</si>
  <si>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</si>
  <si>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</si>
  <si>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</si>
  <si>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</si>
  <si>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</si>
  <si>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</si>
  <si>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</si>
  <si>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</si>
  <si>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</si>
  <si>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</si>
  <si>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</si>
  <si>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</si>
  <si>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</si>
  <si>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</si>
  <si>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</si>
  <si>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</si>
  <si>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</si>
  <si>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</si>
  <si>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</si>
  <si>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</si>
  <si>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</si>
  <si>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</si>
  <si>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</si>
  <si>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</si>
  <si>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</si>
  <si>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</si>
  <si>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</si>
  <si>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</si>
  <si>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</si>
  <si>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</si>
  <si>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</si>
  <si>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</si>
  <si>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</si>
  <si>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</si>
  <si>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</si>
  <si>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</si>
  <si>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</si>
  <si>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</si>
  <si>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</si>
  <si>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</si>
  <si>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</si>
  <si>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</si>
  <si>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</si>
  <si>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</si>
  <si>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</si>
  <si>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</si>
  <si>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</si>
  <si>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</si>
  <si>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</si>
  <si>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</si>
  <si>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</si>
  <si>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</si>
  <si>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</si>
  <si>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</si>
  <si>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</si>
  <si>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</si>
  <si>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</si>
  <si>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</si>
  <si>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</si>
  <si>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</si>
  <si>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</si>
  <si>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</si>
  <si>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</si>
  <si>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</si>
  <si>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</si>
  <si>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</si>
  <si>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</si>
  <si>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</si>
  <si>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</si>
  <si>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</si>
  <si>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</si>
  <si>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</si>
  <si>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</si>
  <si>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</si>
  <si>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</si>
  <si>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</si>
  <si>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</si>
  <si>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</si>
  <si>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</si>
  <si>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</si>
  <si>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</si>
  <si>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</si>
  <si>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</si>
  <si>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</si>
  <si>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</si>
  <si>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</si>
  <si>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</si>
  <si>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</si>
  <si>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</si>
  <si>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</si>
  <si>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</si>
  <si>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</si>
  <si>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</si>
  <si>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</si>
  <si>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</si>
  <si>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</si>
  <si>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</si>
  <si>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</si>
  <si>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</si>
  <si>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</si>
  <si>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</si>
  <si>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</si>
  <si>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</si>
  <si>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</si>
  <si>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</si>
  <si>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</si>
  <si>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</si>
  <si>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</si>
  <si>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</si>
  <si>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</si>
  <si>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</si>
  <si>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</si>
  <si>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</si>
  <si>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</si>
  <si>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</si>
  <si>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</si>
  <si>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</si>
  <si>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</si>
  <si>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</si>
  <si>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</si>
  <si>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</si>
  <si>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</si>
  <si>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</si>
  <si>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</si>
  <si>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</si>
  <si>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</si>
  <si>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</si>
  <si>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</si>
  <si>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</si>
  <si>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</si>
  <si>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</si>
  <si>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</si>
  <si>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</si>
  <si>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</si>
  <si>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</si>
  <si>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</si>
  <si>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</si>
  <si>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</si>
  <si>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</si>
  <si>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</si>
  <si>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</si>
  <si>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</si>
  <si>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</si>
  <si>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</si>
  <si>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</si>
  <si>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</si>
  <si>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</si>
  <si>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</si>
  <si>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</si>
  <si>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</si>
  <si>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</si>
  <si>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</si>
  <si>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</si>
  <si>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</si>
  <si>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</si>
  <si>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</si>
  <si>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</si>
  <si>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</si>
  <si>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</si>
  <si>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</si>
  <si>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</si>
  <si>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</si>
  <si>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</si>
  <si>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</si>
  <si>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</si>
  <si>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</si>
  <si>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</si>
  <si>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</si>
  <si>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</si>
  <si>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</si>
  <si>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</si>
  <si>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</si>
  <si>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</si>
  <si>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</si>
  <si>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</si>
  <si>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</si>
  <si>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</si>
  <si>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</si>
  <si>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</si>
  <si>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</si>
  <si>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</si>
  <si>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</si>
  <si>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</si>
  <si>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</si>
  <si>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</si>
  <si>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</si>
  <si>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</si>
  <si>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</si>
  <si>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</si>
  <si>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</si>
  <si>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</si>
  <si>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</si>
  <si>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</si>
  <si>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</si>
  <si>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</si>
  <si>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</si>
  <si>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</si>
  <si>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</si>
  <si>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</si>
  <si>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</si>
  <si>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</si>
  <si>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</si>
  <si>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</si>
  <si>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</si>
  <si>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</si>
  <si>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</si>
  <si>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</si>
  <si>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</si>
  <si>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</si>
  <si>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</si>
  <si>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</si>
  <si>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</si>
  <si>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</si>
  <si>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</si>
  <si>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</si>
  <si>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</si>
  <si>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</si>
  <si>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</si>
  <si>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</si>
  <si>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</si>
  <si>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</si>
  <si>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</si>
  <si>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</si>
  <si>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</si>
  <si>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</si>
  <si>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</si>
  <si>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</si>
  <si>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</si>
  <si>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</si>
  <si>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</si>
  <si>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</si>
  <si>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</si>
  <si>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</si>
  <si>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</si>
  <si>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</si>
  <si>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</si>
  <si>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</si>
  <si>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</si>
  <si>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</si>
  <si>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</si>
  <si>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</si>
  <si>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</si>
  <si>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</si>
  <si>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</si>
  <si>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</si>
  <si>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</si>
  <si>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</si>
  <si>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</si>
  <si>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</si>
  <si>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</si>
  <si>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</si>
  <si>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</si>
  <si>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</si>
  <si>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</si>
  <si>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</si>
  <si>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</si>
  <si>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</si>
  <si>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</si>
  <si>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</si>
  <si>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</si>
  <si>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</si>
  <si>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</si>
  <si>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</si>
  <si>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</si>
  <si>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</si>
  <si>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</si>
  <si>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</si>
  <si>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</si>
  <si>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</si>
  <si>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</si>
  <si>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</si>
  <si>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</si>
  <si>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</si>
  <si>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</si>
  <si>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</si>
  <si>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</si>
  <si>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</si>
  <si>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</si>
  <si>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</si>
  <si>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</si>
  <si>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</si>
  <si>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</si>
  <si>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</si>
  <si>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</si>
  <si>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</si>
  <si>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</si>
  <si>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</si>
  <si>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</si>
  <si>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</si>
  <si>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</si>
  <si>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</si>
  <si>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</si>
  <si>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</si>
  <si>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</si>
  <si>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</si>
  <si>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</si>
  <si>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</si>
  <si>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</si>
  <si>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</si>
  <si>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</si>
  <si>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</si>
  <si>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</si>
  <si>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</si>
  <si>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</si>
  <si>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</si>
  <si>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</si>
  <si>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</si>
  <si>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</si>
  <si>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</si>
  <si>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</si>
  <si>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</si>
  <si>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</si>
  <si>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</si>
  <si>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</si>
  <si>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</si>
  <si>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</si>
  <si>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</si>
  <si>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</si>
  <si>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</si>
  <si>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</si>
  <si>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</si>
  <si>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</si>
  <si>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</si>
  <si>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</si>
  <si>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</si>
  <si>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</si>
  <si>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</si>
  <si>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</si>
  <si>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</si>
  <si>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</si>
  <si>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</si>
  <si>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</si>
  <si>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</si>
  <si>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</si>
  <si>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</si>
  <si>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</si>
  <si>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</si>
  <si>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</si>
  <si>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</si>
  <si>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</si>
  <si>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</si>
  <si>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</si>
  <si>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</si>
  <si>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</si>
  <si>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</si>
  <si>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</si>
  <si>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</si>
  <si>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</si>
  <si>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</si>
  <si>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</si>
  <si>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</si>
  <si>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</si>
  <si>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</si>
  <si>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</si>
  <si>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</si>
  <si>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</si>
  <si>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</si>
  <si>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</si>
  <si>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</si>
  <si>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</si>
  <si>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</si>
  <si>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</si>
  <si>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</si>
  <si>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</si>
  <si>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</si>
  <si>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</si>
  <si>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</si>
  <si>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</si>
  <si>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</si>
  <si>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</si>
  <si>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</si>
  <si>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</si>
  <si>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</si>
  <si>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</si>
  <si>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</si>
  <si>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</si>
  <si>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</si>
  <si>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</si>
  <si>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</si>
  <si>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</si>
  <si>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</si>
  <si>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</si>
  <si>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</si>
  <si>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</si>
  <si>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</si>
  <si>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</si>
  <si>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</si>
  <si>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</si>
  <si>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</si>
  <si>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</si>
  <si>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</si>
  <si>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</si>
  <si>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</si>
  <si>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</si>
  <si>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</si>
  <si>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</si>
  <si>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</si>
  <si>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</si>
  <si>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</si>
  <si>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</si>
  <si>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</si>
  <si>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</si>
  <si>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</si>
  <si>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</si>
  <si>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</si>
  <si>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</si>
  <si>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</si>
  <si>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</si>
  <si>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</si>
  <si>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</si>
  <si>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</si>
  <si>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</si>
  <si>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</si>
  <si>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</si>
  <si>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</si>
  <si>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</si>
  <si>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</si>
  <si>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</si>
  <si>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</si>
  <si>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</si>
  <si>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</si>
  <si>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</si>
  <si>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</si>
  <si>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</si>
  <si>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</si>
  <si>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</si>
  <si>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</si>
  <si>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</si>
  <si>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</si>
  <si>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</si>
  <si>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</si>
  <si>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</si>
  <si>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</si>
  <si>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</si>
  <si>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</si>
  <si>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</si>
  <si>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</si>
  <si>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</si>
  <si>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</si>
  <si>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</si>
  <si>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</si>
  <si>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</si>
  <si>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</si>
  <si>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</si>
  <si>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</si>
  <si>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</si>
  <si>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</si>
  <si>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</si>
  <si>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</si>
  <si>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</si>
  <si>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</si>
  <si>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</si>
  <si>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</si>
  <si>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</si>
  <si>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</si>
  <si>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</si>
  <si>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</si>
  <si>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</si>
  <si>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</si>
  <si>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</si>
  <si>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</si>
  <si>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</si>
  <si>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</si>
  <si>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</si>
  <si>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</si>
  <si>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</si>
  <si>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</si>
  <si>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</si>
  <si>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</si>
  <si>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</si>
  <si>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</si>
  <si>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</si>
  <si>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</si>
  <si>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</si>
  <si>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</si>
  <si>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</si>
  <si>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</si>
  <si>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</si>
  <si>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</si>
  <si>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</si>
  <si>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</si>
  <si>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</si>
  <si>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</si>
  <si>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</si>
  <si>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</si>
  <si>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</si>
  <si>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</si>
  <si>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</si>
  <si>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</si>
  <si>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</si>
  <si>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</si>
  <si>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</si>
  <si>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</si>
  <si>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</si>
  <si>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</si>
  <si>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</si>
  <si>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</si>
  <si>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</si>
  <si>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</si>
  <si>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</si>
  <si>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</si>
  <si>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</si>
  <si>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</si>
  <si>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</si>
  <si>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</si>
  <si>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</si>
  <si>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</si>
  <si>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</si>
  <si>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</si>
  <si>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</si>
  <si>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</si>
  <si>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</si>
  <si>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</si>
  <si>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</si>
  <si>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</si>
  <si>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</si>
  <si>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</si>
  <si>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</si>
  <si>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</si>
  <si>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</si>
  <si>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</si>
  <si>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</si>
  <si>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</si>
  <si>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</si>
  <si>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</si>
  <si>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</si>
  <si>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</si>
  <si>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</si>
  <si>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</si>
  <si>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</si>
  <si>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</si>
  <si>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</si>
  <si>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</si>
  <si>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</si>
  <si>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</si>
  <si>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</si>
  <si>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</si>
  <si>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</si>
  <si>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</si>
  <si>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</si>
  <si>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</si>
  <si>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</si>
  <si>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</si>
  <si>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</si>
  <si>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</si>
  <si>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</si>
  <si>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</si>
  <si>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</si>
  <si>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</si>
  <si>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</si>
  <si>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</si>
  <si>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</si>
  <si>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</si>
  <si>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</si>
  <si>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</si>
  <si>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</si>
  <si>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</si>
  <si>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</si>
  <si>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</si>
  <si>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</si>
  <si>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</si>
  <si>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</si>
  <si>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</si>
  <si>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</si>
  <si>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</si>
  <si>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</si>
  <si>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</si>
  <si>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</si>
  <si>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</si>
  <si>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</si>
  <si>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</si>
  <si>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</si>
  <si>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</si>
  <si>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</si>
  <si>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</si>
  <si>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</si>
  <si>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</si>
  <si>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</si>
  <si>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</si>
  <si>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</si>
  <si>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</si>
  <si>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</si>
  <si>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</si>
  <si>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</si>
  <si>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</si>
  <si>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</si>
  <si>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</si>
  <si>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</si>
  <si>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</si>
  <si>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</si>
  <si>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</si>
  <si>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</si>
  <si>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</si>
  <si>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</si>
  <si>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</si>
  <si>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</si>
  <si>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</si>
  <si>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</si>
  <si>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</si>
  <si>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</si>
  <si>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</si>
  <si>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</si>
  <si>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</si>
  <si>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</si>
  <si>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</si>
  <si>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</si>
  <si>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</si>
  <si>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</si>
  <si>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</si>
  <si>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</si>
  <si>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</si>
  <si>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</si>
  <si>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</si>
  <si>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</si>
  <si>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</si>
  <si>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</si>
  <si>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</si>
  <si>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</si>
  <si>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</si>
  <si>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</si>
  <si>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</si>
  <si>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</si>
  <si>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</si>
  <si>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</si>
  <si>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</si>
  <si>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</si>
  <si>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</si>
  <si>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</si>
  <si>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</si>
  <si>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</si>
  <si>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</si>
  <si>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</si>
  <si>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</si>
  <si>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</si>
  <si>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</si>
  <si>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</si>
  <si>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</si>
  <si>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</si>
  <si>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</si>
  <si>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</si>
  <si>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</si>
  <si>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</si>
  <si>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</si>
  <si>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</si>
  <si>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</si>
  <si>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</si>
  <si>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</si>
  <si>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</si>
  <si>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</si>
  <si>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</si>
  <si>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</si>
  <si>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</si>
  <si>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</si>
  <si>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</si>
  <si>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</si>
  <si>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</si>
  <si>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</si>
  <si>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</si>
  <si>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</si>
  <si>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</si>
  <si>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</si>
  <si>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</si>
  <si>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</si>
  <si>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</si>
  <si>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</si>
  <si>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</si>
  <si>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</si>
  <si>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</si>
  <si>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</si>
  <si>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</si>
  <si>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</si>
  <si>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</si>
  <si>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</si>
  <si>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</si>
  <si>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</si>
  <si>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</si>
  <si>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</si>
  <si>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</si>
  <si>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</si>
  <si>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</si>
  <si>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</si>
  <si>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</si>
  <si>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</si>
  <si>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</si>
  <si>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</si>
  <si>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</si>
  <si>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</si>
  <si>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</si>
  <si>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</si>
  <si>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</si>
  <si>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</si>
  <si>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</si>
  <si>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</si>
  <si>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</si>
  <si>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</si>
  <si>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</si>
  <si>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</si>
  <si>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</si>
  <si>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</si>
  <si>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</si>
  <si>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</si>
  <si>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</si>
  <si>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</si>
  <si>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</si>
  <si>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</si>
  <si>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</si>
  <si>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</si>
  <si>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</si>
  <si>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</si>
  <si>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</si>
  <si>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</si>
  <si>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</si>
  <si>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</si>
  <si>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</si>
  <si>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</si>
  <si>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</si>
  <si>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</si>
  <si>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</si>
  <si>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</si>
  <si>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</si>
  <si>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</si>
  <si>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</si>
  <si>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</si>
  <si>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</si>
  <si>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</si>
  <si>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</si>
  <si>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</si>
  <si>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</si>
  <si>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</si>
  <si>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</si>
  <si>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</si>
  <si>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</si>
  <si>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</si>
  <si>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</si>
  <si>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</si>
  <si>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</si>
  <si>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</si>
  <si>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</si>
  <si>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</si>
  <si>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</si>
  <si>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</si>
  <si>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</si>
  <si>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</si>
  <si>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</si>
  <si>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</si>
  <si>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</si>
  <si>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</si>
  <si>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</si>
  <si>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</si>
  <si>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</si>
  <si>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</si>
  <si>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</si>
  <si>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</si>
  <si>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</si>
  <si>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</si>
  <si>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</si>
  <si>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</si>
  <si>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</si>
  <si>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</si>
  <si>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</si>
  <si>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</si>
  <si>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</si>
  <si>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</si>
  <si>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</si>
  <si>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</si>
  <si>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</si>
  <si>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</si>
  <si>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</si>
  <si>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</si>
  <si>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</si>
  <si>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</si>
  <si>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</si>
  <si>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</si>
  <si>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</si>
  <si>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</si>
  <si>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</si>
  <si>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</si>
  <si>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</si>
  <si>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</si>
  <si>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</si>
  <si>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</si>
  <si>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</si>
  <si>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</si>
  <si>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</si>
  <si>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</si>
  <si>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</si>
  <si>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</si>
  <si>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</si>
  <si>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</si>
  <si>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</si>
  <si>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</si>
  <si>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</si>
  <si>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</si>
  <si>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</si>
  <si>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</si>
  <si>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</si>
  <si>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</si>
  <si>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</si>
  <si>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</si>
  <si>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</si>
  <si>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</si>
  <si>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</si>
  <si>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</si>
  <si>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</si>
  <si>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</si>
  <si>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</si>
  <si>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</si>
  <si>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</si>
  <si>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</si>
  <si>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</si>
  <si>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</si>
  <si>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</si>
  <si>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</si>
  <si>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</si>
  <si>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</si>
  <si>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</si>
  <si>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</si>
  <si>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</si>
  <si>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</si>
  <si>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</si>
  <si>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</si>
  <si>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</si>
  <si>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</si>
  <si>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</si>
  <si>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</si>
  <si>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</si>
  <si>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</si>
  <si>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</si>
  <si>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</si>
  <si>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</si>
  <si>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</si>
  <si>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</si>
  <si>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</si>
  <si>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</si>
  <si>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</si>
  <si>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</si>
  <si>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</si>
  <si>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</si>
  <si>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</si>
  <si>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</si>
  <si>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</si>
  <si>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</si>
  <si>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</si>
  <si>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</si>
  <si>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</si>
  <si>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</si>
  <si>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</si>
  <si>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</si>
  <si>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</si>
  <si>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</si>
  <si>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</si>
  <si>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</si>
  <si>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</si>
  <si>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</si>
  <si>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</si>
  <si>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</si>
  <si>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</si>
  <si>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</si>
  <si>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</si>
  <si>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</si>
  <si>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</si>
  <si>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</si>
  <si>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</si>
  <si>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</si>
  <si>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</si>
  <si>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</si>
  <si>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</si>
  <si>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</si>
  <si>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</si>
  <si>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</si>
  <si>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</si>
  <si>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</si>
  <si>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</si>
  <si>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</si>
  <si>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</si>
  <si>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</si>
  <si>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</si>
  <si>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</si>
  <si>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</si>
  <si>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</si>
  <si>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</si>
  <si>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</si>
  <si>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</si>
  <si>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</si>
  <si>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</si>
  <si>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</si>
  <si>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</si>
  <si>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</si>
  <si>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</si>
  <si>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</si>
  <si>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</si>
  <si>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</si>
  <si>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</si>
  <si>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</si>
  <si>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</si>
  <si>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</si>
  <si>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</si>
  <si>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</si>
  <si>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</si>
  <si>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</si>
  <si>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</si>
  <si>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</si>
  <si>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</si>
  <si>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</si>
  <si>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</si>
  <si>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</si>
  <si>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</si>
  <si>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</si>
  <si>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</si>
  <si>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</si>
  <si>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</si>
  <si>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</si>
  <si>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</si>
  <si>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</si>
  <si>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</si>
  <si>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</si>
  <si>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</si>
  <si>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</si>
  <si>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</si>
  <si>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</si>
  <si>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</si>
  <si>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</si>
  <si>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</si>
  <si>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</si>
  <si>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</si>
  <si>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</si>
  <si>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</si>
  <si>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</si>
  <si>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</si>
  <si>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</si>
  <si>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</si>
  <si>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</si>
  <si>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</si>
  <si>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</si>
  <si>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</si>
  <si>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</si>
  <si>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</si>
  <si>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</si>
  <si>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</si>
  <si>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</si>
  <si>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</si>
  <si>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</si>
  <si>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</si>
  <si>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</si>
  <si>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</si>
  <si>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</si>
  <si>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</si>
  <si>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</si>
  <si>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</si>
  <si>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</si>
  <si>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</si>
  <si>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</si>
  <si>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</si>
  <si>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</si>
  <si>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</si>
  <si>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</si>
  <si>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</si>
  <si>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</si>
  <si>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</si>
  <si>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</si>
  <si>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</si>
  <si>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</si>
  <si>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</si>
  <si>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</si>
  <si>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</si>
  <si>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</si>
  <si>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</si>
  <si>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</si>
  <si>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</si>
  <si>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</si>
  <si>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</si>
  <si>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</si>
  <si>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</si>
  <si>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</si>
  <si>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</si>
  <si>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</si>
  <si>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</si>
  <si>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</si>
  <si>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</si>
  <si>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</si>
  <si>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</si>
  <si>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</si>
  <si>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</si>
  <si>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</si>
  <si>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</si>
  <si>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</si>
  <si>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</si>
  <si>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</si>
  <si>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</si>
  <si>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</si>
  <si>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</si>
  <si>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</si>
  <si>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</si>
  <si>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</si>
  <si>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</si>
  <si>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</si>
  <si>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</si>
  <si>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</si>
  <si>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</si>
  <si>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</si>
  <si>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</si>
  <si>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</si>
  <si>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</si>
  <si>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</si>
  <si>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</si>
  <si>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</si>
  <si>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</si>
  <si>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</si>
  <si>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</si>
  <si>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</si>
  <si>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</si>
  <si>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</si>
  <si>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</si>
  <si>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</si>
  <si>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</si>
  <si>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</si>
  <si>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</si>
  <si>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</si>
  <si>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</si>
  <si>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</si>
  <si>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</si>
  <si>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</si>
  <si>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</si>
  <si>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</si>
  <si>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</si>
  <si>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</si>
  <si>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</si>
  <si>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</si>
  <si>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</si>
  <si>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</si>
  <si>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</si>
  <si>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</si>
  <si>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</si>
  <si>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</si>
  <si>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</si>
  <si>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</si>
  <si>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</si>
  <si>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</si>
  <si>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</si>
  <si>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</si>
  <si>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</si>
  <si>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</si>
  <si>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</si>
  <si>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</si>
  <si>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</si>
  <si>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</si>
  <si>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</si>
  <si>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</si>
  <si>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</si>
  <si>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</si>
  <si>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</si>
  <si>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</si>
  <si>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</si>
  <si>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</si>
  <si>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</si>
  <si>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</si>
  <si>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</si>
  <si>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</si>
  <si>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</si>
  <si>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</si>
  <si>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</si>
  <si>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</si>
  <si>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</si>
  <si>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</si>
  <si>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</si>
  <si>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</si>
  <si>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</si>
  <si>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</si>
  <si>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</si>
  <si>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</si>
  <si>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</si>
  <si>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</si>
  <si>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</si>
  <si>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</si>
  <si>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</si>
  <si>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</si>
  <si>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</si>
  <si>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</si>
  <si>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</si>
  <si>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</si>
  <si>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</si>
  <si>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</si>
  <si>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</si>
  <si>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</si>
  <si>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</si>
  <si>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</si>
  <si>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</si>
  <si>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</si>
  <si>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</si>
  <si>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</si>
  <si>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</si>
  <si>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</si>
  <si>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</si>
  <si>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</si>
  <si>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</si>
  <si>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</si>
  <si>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</si>
  <si>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</si>
  <si>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</si>
  <si>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</si>
  <si>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</si>
  <si>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</si>
  <si>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</si>
  <si>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</si>
  <si>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</si>
  <si>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</si>
  <si>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</si>
  <si>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</si>
  <si>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</si>
  <si>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</si>
  <si>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</si>
  <si>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</si>
  <si>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</si>
  <si>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</si>
  <si>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</si>
  <si>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</si>
  <si>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</si>
  <si>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</si>
  <si>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</si>
  <si>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</si>
  <si>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</si>
  <si>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</si>
  <si>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</si>
  <si>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</si>
  <si>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</si>
  <si>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</si>
  <si>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</si>
  <si>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</si>
  <si>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</si>
  <si>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</si>
  <si>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</si>
  <si>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</si>
  <si>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</si>
  <si>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</si>
  <si>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</si>
  <si>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</si>
  <si>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</si>
  <si>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</si>
  <si>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</si>
  <si>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</si>
  <si>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</si>
  <si>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</si>
  <si>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</si>
  <si>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</si>
  <si>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</si>
  <si>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</si>
  <si>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</si>
  <si>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</si>
  <si>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</si>
  <si>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</si>
  <si>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</si>
  <si>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</si>
  <si>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</si>
  <si>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</si>
  <si>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</si>
  <si>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</si>
  <si>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</si>
  <si>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</si>
  <si>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</si>
  <si>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</si>
  <si>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</si>
  <si>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</si>
  <si>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</si>
  <si>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</si>
  <si>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</si>
  <si>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</si>
  <si>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</si>
  <si>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</si>
  <si>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</si>
  <si>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</si>
  <si>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</si>
  <si>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</si>
  <si>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</si>
  <si>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</si>
  <si>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</si>
  <si>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</si>
  <si>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</si>
  <si>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</si>
  <si>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</si>
  <si>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</si>
  <si>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</si>
  <si>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</si>
  <si>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</si>
  <si>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</si>
  <si>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</si>
  <si>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</si>
  <si>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</si>
  <si>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</si>
  <si>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</si>
  <si>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</si>
  <si>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</si>
  <si>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</si>
  <si>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</si>
  <si>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</si>
  <si>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</si>
  <si>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</si>
  <si>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</si>
  <si>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</si>
  <si>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</si>
  <si>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</si>
  <si>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</si>
  <si>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</si>
  <si>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</si>
  <si>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</si>
  <si>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</si>
  <si>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</si>
  <si>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</si>
  <si>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</si>
  <si>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</si>
  <si>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</si>
  <si>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</si>
  <si>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</si>
  <si>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</si>
  <si>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</si>
  <si>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</si>
  <si>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</si>
  <si>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</si>
  <si>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</si>
  <si>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</si>
  <si>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</si>
  <si>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</si>
  <si>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</si>
  <si>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</si>
  <si>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</si>
  <si>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</si>
  <si>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</si>
  <si>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</si>
  <si>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</si>
  <si>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</si>
  <si>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</si>
  <si>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</si>
  <si>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</si>
  <si>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</si>
  <si>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</si>
  <si>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</si>
  <si>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</si>
  <si>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</si>
  <si>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</si>
  <si>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</si>
  <si>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</si>
  <si>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</si>
  <si>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</si>
  <si>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</si>
  <si>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</si>
  <si>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</si>
  <si>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</si>
  <si>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</si>
  <si>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</si>
  <si>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</si>
  <si>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</si>
  <si>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</si>
  <si>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</si>
  <si>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</si>
  <si>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</si>
  <si>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</si>
  <si>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</si>
  <si>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</si>
  <si>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</si>
  <si>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</si>
  <si>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</si>
  <si>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</si>
  <si>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</si>
  <si>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</si>
  <si>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</si>
  <si>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</si>
  <si>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</si>
  <si>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</si>
  <si>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</si>
  <si>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</si>
  <si>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</si>
  <si>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</si>
  <si>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</si>
  <si>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</si>
  <si>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</si>
  <si>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</si>
  <si>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</si>
  <si>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</si>
  <si>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</si>
  <si>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</si>
  <si>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</si>
  <si>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</si>
  <si>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</si>
  <si>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</si>
  <si>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</si>
  <si>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</si>
  <si>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</si>
  <si>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</si>
  <si>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</si>
  <si>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</si>
  <si>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</si>
  <si>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</si>
  <si>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</si>
  <si>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</si>
  <si>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</si>
  <si>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</si>
  <si>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</si>
  <si>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</si>
  <si>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</si>
  <si>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</si>
  <si>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</si>
  <si>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</si>
  <si>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</si>
  <si>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</si>
  <si>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</si>
  <si>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</si>
  <si>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</si>
  <si>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</si>
  <si>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</si>
  <si>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</si>
  <si>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</si>
  <si>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</si>
  <si>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</si>
  <si>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</si>
  <si>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</si>
  <si>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</si>
  <si>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</si>
  <si>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</si>
  <si>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</si>
  <si>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</si>
  <si>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</si>
  <si>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</si>
  <si>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</si>
  <si>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</si>
  <si>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</si>
  <si>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</si>
  <si>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</si>
  <si>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</si>
  <si>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</si>
  <si>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</si>
  <si>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</si>
  <si>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</si>
  <si>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</si>
  <si>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</si>
  <si>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</si>
  <si>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</si>
  <si>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</si>
  <si>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</si>
  <si>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</si>
  <si>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</si>
  <si>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</si>
  <si>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</si>
  <si>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</si>
  <si>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</si>
  <si>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</si>
  <si>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</si>
  <si>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</si>
  <si>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</si>
  <si>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</si>
  <si>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</si>
  <si>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</si>
  <si>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</si>
  <si>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</si>
  <si>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</si>
  <si>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</si>
  <si>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</si>
  <si>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</si>
  <si>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</si>
  <si>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</si>
  <si>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</si>
  <si>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</si>
  <si>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</si>
  <si>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</si>
  <si>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</si>
  <si>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</si>
  <si>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</si>
  <si>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</si>
  <si>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</si>
  <si>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</si>
  <si>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</si>
  <si>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</si>
  <si>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</si>
  <si>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</si>
  <si>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</si>
  <si>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</si>
  <si>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</si>
  <si>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</si>
  <si>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</si>
  <si>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</si>
  <si>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</si>
  <si>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</si>
  <si>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</si>
  <si>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</si>
  <si>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</si>
  <si>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</si>
  <si>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</si>
  <si>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</si>
  <si>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</si>
  <si>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</si>
  <si>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</si>
  <si>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</si>
  <si>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</si>
  <si>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</si>
  <si>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</si>
  <si>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</si>
  <si>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</si>
  <si>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</si>
  <si>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</si>
  <si>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</si>
  <si>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</si>
  <si>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</si>
  <si>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</si>
  <si>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</si>
  <si>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</si>
  <si>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</si>
  <si>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</si>
  <si>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</si>
  <si>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</si>
  <si>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</si>
  <si>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</si>
  <si>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</si>
  <si>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</si>
  <si>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</si>
  <si>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</si>
  <si>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</si>
  <si>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</si>
  <si>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</si>
  <si>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</si>
  <si>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</si>
  <si>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</si>
  <si>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</si>
  <si>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</si>
  <si>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</si>
  <si>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</si>
  <si>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</si>
  <si>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</si>
  <si>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</si>
  <si>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</si>
  <si>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</si>
  <si>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</si>
  <si>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</si>
  <si>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</si>
  <si>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</si>
  <si>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</si>
  <si>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</si>
  <si>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</si>
  <si>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</si>
  <si>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</si>
  <si>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</si>
  <si>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</si>
  <si>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</si>
  <si>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</si>
  <si>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</si>
  <si>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</si>
  <si>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</si>
  <si>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</si>
  <si>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</si>
  <si>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</si>
  <si>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</si>
  <si>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</si>
  <si>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</si>
  <si>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</si>
  <si>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</si>
  <si>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</si>
  <si>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</si>
  <si>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</si>
  <si>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</si>
  <si>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</si>
  <si>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</si>
  <si>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</si>
  <si>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</si>
  <si>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</si>
  <si>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</si>
  <si>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</si>
  <si>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</si>
  <si>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</si>
  <si>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</si>
  <si>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</si>
  <si>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</si>
  <si>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</si>
  <si>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</si>
  <si>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</si>
  <si>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</si>
  <si>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</si>
  <si>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</si>
  <si>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</si>
  <si>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</si>
  <si>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</si>
  <si>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</si>
  <si>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</si>
  <si>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</si>
  <si>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</si>
  <si>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</si>
  <si>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</si>
  <si>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</si>
  <si>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</si>
  <si>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</si>
  <si>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</si>
  <si>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</si>
  <si>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</si>
  <si>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</si>
  <si>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</si>
  <si>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</si>
  <si>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</si>
  <si>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</si>
  <si>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</si>
  <si>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</si>
  <si>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</si>
  <si>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</si>
  <si>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</si>
  <si>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</si>
  <si>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</si>
  <si>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</si>
  <si>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</si>
  <si>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</si>
  <si>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</si>
  <si>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</si>
  <si>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</si>
  <si>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</si>
  <si>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</si>
  <si>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</si>
  <si>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</si>
  <si>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</si>
  <si>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</si>
  <si>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</si>
  <si>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</si>
  <si>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</si>
  <si>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</si>
  <si>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</si>
  <si>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</si>
  <si>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</si>
  <si>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</si>
  <si>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</si>
  <si>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</si>
  <si>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</si>
  <si>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</si>
  <si>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</si>
  <si>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</si>
  <si>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</si>
  <si>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</si>
  <si>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</si>
  <si>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</si>
  <si>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</si>
  <si>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</si>
  <si>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</si>
  <si>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</si>
  <si>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</si>
  <si>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</si>
  <si>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</si>
  <si>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</si>
  <si>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</si>
  <si>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</si>
  <si>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</si>
  <si>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</si>
  <si>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</si>
  <si>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</si>
  <si>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</si>
  <si>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</si>
  <si>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</si>
  <si>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</si>
  <si>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</si>
  <si>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</si>
  <si>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</si>
  <si>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</si>
  <si>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</si>
  <si>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</si>
  <si>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</si>
  <si>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</si>
  <si>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</si>
  <si>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</si>
  <si>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</si>
  <si>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</si>
  <si>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</si>
  <si>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</si>
  <si>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</si>
  <si>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</si>
  <si>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</si>
  <si>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</si>
  <si>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</si>
  <si>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</si>
  <si>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</si>
  <si>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</si>
  <si>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</si>
  <si>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</si>
  <si>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</si>
  <si>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</si>
  <si>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</si>
  <si>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</si>
  <si>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</si>
  <si>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</si>
  <si>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</si>
  <si>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</si>
  <si>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</si>
  <si>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</si>
  <si>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</si>
  <si>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</si>
  <si>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</si>
  <si>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</si>
  <si>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</si>
  <si>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</si>
  <si>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</si>
  <si>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</si>
  <si>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</si>
  <si>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</si>
  <si>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</si>
  <si>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</si>
  <si>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</si>
  <si>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</si>
  <si>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</si>
  <si>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</si>
  <si>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</si>
  <si>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</si>
  <si>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</si>
  <si>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</si>
  <si>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</si>
  <si>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</si>
  <si>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</si>
  <si>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</si>
  <si>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</si>
  <si>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</si>
  <si>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</si>
  <si>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</si>
  <si>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</si>
  <si>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</si>
  <si>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</si>
  <si>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</si>
  <si>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</si>
  <si>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</si>
  <si>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</si>
  <si>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</si>
  <si>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</si>
  <si>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</si>
  <si>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</si>
  <si>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</si>
  <si>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</si>
  <si>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</si>
  <si>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</si>
  <si>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</si>
  <si>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</si>
  <si>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</si>
  <si>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</si>
  <si>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</si>
  <si>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</si>
  <si>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</si>
  <si>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</si>
  <si>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</si>
  <si>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</si>
  <si>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</si>
  <si>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</si>
  <si>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</si>
  <si>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</si>
  <si>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</si>
  <si>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</si>
  <si>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</si>
  <si>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</si>
  <si>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</si>
  <si>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</si>
  <si>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</si>
  <si>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</si>
  <si>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</si>
  <si>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</si>
  <si>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</si>
  <si>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</si>
  <si>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</si>
  <si>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</si>
  <si>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</si>
  <si>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</si>
  <si>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</si>
  <si>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</si>
  <si>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</si>
  <si>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</si>
  <si>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</si>
  <si>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</si>
  <si>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</si>
  <si>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</si>
  <si>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</si>
  <si>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</si>
  <si>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</si>
  <si>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</si>
  <si>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</si>
  <si>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</si>
  <si>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</si>
  <si>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</si>
  <si>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</si>
  <si>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</si>
  <si>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</si>
  <si>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</si>
  <si>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</si>
  <si>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</si>
  <si>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</si>
  <si>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</si>
  <si>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</si>
  <si>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</si>
  <si>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</si>
  <si>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</si>
  <si>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</si>
  <si>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</si>
  <si>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</si>
  <si>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</si>
  <si>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</si>
  <si>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</si>
  <si>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</si>
  <si>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</si>
  <si>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</si>
  <si>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</si>
  <si>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</si>
  <si>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</si>
  <si>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</si>
  <si>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</si>
  <si>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</si>
  <si>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</si>
  <si>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</si>
  <si>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</si>
  <si>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</si>
  <si>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</si>
  <si>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</si>
  <si>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</si>
  <si>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</si>
  <si>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</si>
  <si>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</si>
  <si>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</si>
  <si>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</si>
  <si>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</si>
  <si>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</si>
  <si>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</si>
  <si>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</si>
  <si>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</si>
  <si>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</si>
  <si>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</si>
  <si>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</si>
  <si>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</si>
  <si>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</si>
  <si>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</si>
  <si>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</si>
  <si>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</si>
  <si>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</si>
  <si>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</si>
  <si>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</si>
  <si>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</si>
  <si>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</si>
  <si>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</si>
  <si>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</si>
  <si>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</si>
  <si>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</si>
  <si>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</si>
  <si>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</si>
  <si>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</si>
  <si>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</si>
  <si>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</si>
  <si>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</si>
  <si>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</si>
  <si>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</si>
  <si>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</si>
  <si>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</si>
  <si>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</si>
  <si>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</si>
  <si>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</si>
  <si>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</si>
  <si>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</si>
  <si>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</si>
  <si>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</si>
  <si>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</si>
  <si>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</si>
  <si>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</si>
  <si>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</si>
  <si>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</si>
  <si>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</si>
  <si>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</si>
  <si>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</si>
  <si>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</si>
  <si>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</si>
  <si>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</si>
  <si>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</si>
  <si>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</si>
  <si>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</si>
  <si>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</si>
  <si>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</si>
  <si>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</si>
  <si>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</si>
  <si>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</si>
  <si>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</si>
  <si>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</si>
  <si>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</si>
  <si>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</si>
  <si>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</si>
  <si>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</si>
  <si>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</si>
  <si>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</si>
  <si>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</si>
  <si>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</si>
  <si>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</si>
  <si>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</si>
  <si>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</si>
  <si>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</si>
  <si>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</si>
  <si>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</si>
  <si>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</si>
  <si>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</si>
  <si>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</si>
  <si>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</si>
  <si>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</si>
  <si>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</si>
  <si>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</si>
  <si>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</si>
  <si>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</si>
  <si>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</si>
  <si>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</si>
  <si>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</si>
  <si>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</si>
  <si>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</si>
  <si>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</si>
  <si>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</si>
  <si>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</si>
  <si>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</si>
  <si>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</si>
  <si>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</si>
  <si>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</si>
  <si>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</si>
  <si>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</si>
  <si>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</si>
  <si>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</si>
  <si>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</si>
  <si>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</si>
  <si>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</si>
  <si>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</si>
  <si>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</si>
  <si>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</si>
  <si>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</si>
  <si>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</si>
  <si>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</si>
  <si>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</si>
  <si>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</si>
  <si>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</si>
  <si>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</si>
  <si>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</si>
  <si>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</si>
  <si>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</si>
  <si>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</si>
  <si>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</si>
  <si>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</si>
  <si>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</si>
  <si>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</si>
  <si>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</si>
  <si>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</si>
  <si>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</si>
  <si>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</si>
  <si>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</si>
  <si>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</si>
  <si>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</si>
  <si>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</si>
  <si>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</si>
  <si>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</si>
  <si>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</si>
  <si>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</si>
  <si>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</si>
  <si>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</si>
  <si>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</si>
  <si>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</si>
  <si>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</si>
  <si>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</si>
  <si>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</si>
  <si>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</si>
  <si>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</si>
  <si>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</si>
  <si>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</si>
  <si>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</si>
  <si>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</si>
  <si>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</si>
  <si>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</si>
  <si>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</si>
  <si>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</si>
  <si>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</si>
  <si>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</si>
  <si>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</si>
  <si>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</si>
  <si>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</si>
  <si>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</si>
  <si>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</si>
  <si>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</si>
  <si>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</si>
  <si>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</si>
  <si>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</si>
  <si>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</si>
  <si>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</si>
  <si>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</si>
  <si>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</si>
  <si>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</si>
  <si>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</si>
  <si>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</si>
  <si>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</si>
  <si>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</si>
  <si>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</si>
  <si>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</si>
  <si>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</si>
  <si>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</si>
  <si>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</si>
  <si>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</si>
  <si>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</si>
  <si>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</si>
  <si>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</si>
  <si>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</si>
  <si>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</si>
  <si>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</si>
  <si>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</si>
  <si>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</si>
  <si>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</si>
  <si>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</si>
  <si>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</si>
  <si>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</si>
  <si>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</si>
  <si>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</si>
  <si>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</si>
  <si>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</si>
  <si>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</si>
  <si>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</si>
  <si>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</si>
  <si>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</si>
  <si>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</si>
  <si>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</si>
  <si>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</si>
  <si>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</si>
  <si>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</si>
  <si>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</si>
  <si>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</si>
  <si>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</si>
  <si>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</si>
  <si>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</si>
  <si>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</si>
  <si>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</si>
  <si>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</si>
  <si>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</si>
  <si>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</si>
  <si>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</si>
  <si>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</si>
  <si>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</si>
  <si>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</si>
  <si>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</si>
  <si>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</si>
  <si>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</si>
  <si>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</si>
  <si>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</si>
  <si>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</si>
  <si>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</si>
  <si>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</si>
  <si>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</si>
  <si>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</si>
  <si>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</si>
  <si>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</si>
  <si>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</si>
  <si>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</si>
  <si>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</si>
  <si>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</si>
  <si>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</si>
  <si>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</si>
  <si>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</si>
  <si>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</si>
  <si>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</si>
  <si>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</si>
  <si>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</si>
  <si>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</si>
  <si>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</si>
  <si>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</si>
  <si>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</si>
  <si>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</si>
  <si>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</si>
  <si>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</si>
  <si>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</si>
  <si>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</si>
  <si>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</si>
  <si>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</si>
  <si>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</si>
  <si>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</si>
  <si>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</si>
  <si>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</si>
  <si>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</si>
  <si>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</si>
  <si>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</si>
  <si>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</si>
  <si>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</si>
  <si>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</si>
  <si>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</si>
  <si>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</si>
  <si>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</si>
  <si>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</si>
  <si>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</si>
  <si>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</si>
  <si>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</si>
  <si>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</si>
  <si>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</si>
  <si>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</si>
  <si>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</si>
  <si>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</si>
  <si>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</si>
  <si>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</si>
  <si>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</si>
  <si>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</si>
  <si>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</si>
  <si>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</si>
  <si>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</si>
  <si>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</si>
  <si>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</si>
  <si>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</si>
  <si>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</si>
  <si>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</si>
  <si>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</si>
  <si>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</si>
  <si>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</si>
  <si>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</si>
  <si>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</si>
  <si>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</si>
  <si>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</si>
  <si>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</si>
  <si>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</si>
  <si>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</si>
  <si>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</si>
  <si>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</si>
  <si>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</si>
  <si>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</si>
  <si>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</si>
  <si>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</si>
  <si>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</si>
  <si>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</si>
  <si>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</si>
  <si>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</si>
  <si>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</si>
  <si>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</si>
  <si>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</si>
  <si>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</si>
  <si>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</si>
  <si>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</si>
  <si>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</si>
  <si>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</si>
  <si>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</si>
  <si>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</si>
  <si>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</si>
  <si>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</si>
  <si>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</si>
  <si>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</si>
  <si>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</si>
  <si>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</si>
  <si>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</si>
  <si>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</si>
  <si>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</si>
  <si>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</si>
  <si>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</si>
  <si>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</si>
  <si>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</si>
  <si>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</si>
  <si>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</si>
  <si>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</si>
  <si>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</si>
  <si>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</si>
  <si>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</si>
  <si>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</si>
  <si>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</si>
  <si>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</si>
  <si>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</si>
  <si>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</si>
  <si>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</si>
  <si>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</si>
  <si>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</si>
  <si>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</si>
  <si>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</si>
  <si>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</si>
  <si>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</si>
  <si>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</si>
  <si>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</si>
  <si>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</si>
  <si>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</si>
  <si>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</si>
  <si>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</si>
  <si>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</si>
  <si>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</si>
  <si>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</si>
  <si>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</si>
  <si>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</si>
  <si>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</si>
  <si>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</si>
  <si>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</si>
  <si>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</si>
  <si>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</si>
  <si>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</si>
  <si>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</si>
  <si>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</si>
  <si>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</si>
  <si>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</si>
  <si>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</si>
  <si>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</si>
  <si>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</si>
  <si>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</si>
  <si>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</si>
  <si>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</si>
  <si>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</si>
  <si>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</si>
  <si>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</si>
  <si>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</si>
  <si>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</si>
  <si>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</si>
  <si>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</si>
  <si>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</si>
  <si>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</si>
  <si>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</si>
  <si>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</si>
  <si>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</si>
  <si>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</si>
  <si>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</si>
  <si>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</si>
  <si>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</si>
  <si>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</si>
  <si>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</si>
  <si>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</si>
  <si>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</si>
  <si>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</si>
  <si>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</si>
  <si>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</si>
  <si>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</si>
  <si>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</si>
  <si>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</si>
  <si>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</si>
  <si>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</si>
  <si>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</si>
  <si>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</si>
  <si>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</si>
  <si>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</si>
  <si>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</si>
  <si>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</si>
  <si>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</si>
  <si>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</si>
  <si>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</si>
  <si>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</si>
  <si>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</si>
  <si>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</si>
  <si>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</si>
  <si>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</si>
  <si>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</si>
  <si>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</si>
  <si>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</si>
  <si>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</si>
  <si>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</si>
  <si>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</si>
  <si>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</si>
  <si>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</si>
  <si>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</si>
  <si>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</si>
  <si>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</si>
  <si>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</si>
  <si>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</si>
  <si>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</si>
  <si>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</si>
  <si>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</si>
  <si>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</si>
  <si>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</si>
  <si>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</si>
  <si>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</si>
  <si>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</si>
  <si>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</si>
  <si>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</si>
  <si>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</si>
  <si>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</si>
  <si>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</si>
  <si>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</si>
  <si>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</si>
  <si>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</si>
  <si>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</si>
  <si>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</si>
  <si>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</si>
  <si>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</si>
  <si>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</si>
  <si>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</si>
  <si>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</si>
  <si>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</si>
  <si>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</si>
  <si>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</si>
  <si>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</si>
  <si>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</si>
  <si>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</si>
  <si>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</si>
  <si>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</si>
  <si>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</si>
  <si>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</si>
  <si>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</si>
  <si>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</si>
  <si>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</si>
  <si>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</si>
  <si>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</si>
  <si>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</si>
  <si>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</si>
  <si>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</si>
  <si>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</si>
  <si>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</si>
  <si>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</si>
  <si>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</si>
  <si>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</si>
  <si>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</si>
  <si>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</si>
  <si>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</si>
  <si>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</si>
  <si>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</si>
  <si>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</si>
  <si>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</si>
  <si>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</si>
  <si>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</si>
  <si>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</si>
  <si>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</si>
  <si>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</si>
  <si>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</si>
  <si>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</si>
  <si>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</si>
  <si>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</si>
  <si>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</si>
  <si>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</si>
  <si>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</si>
  <si>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</si>
  <si>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</si>
  <si>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</si>
  <si>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</si>
  <si>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</si>
  <si>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</si>
  <si>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</si>
  <si>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</si>
  <si>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</si>
  <si>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</si>
  <si>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</si>
  <si>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</si>
  <si>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</si>
  <si>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</si>
  <si>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</si>
  <si>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</si>
  <si>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</si>
  <si>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</si>
  <si>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</si>
  <si>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</si>
  <si>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</si>
  <si>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</si>
  <si>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</si>
  <si>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</si>
  <si>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</si>
  <si>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</si>
  <si>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</si>
  <si>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</si>
  <si>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</si>
  <si>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</si>
  <si>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</si>
  <si>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</si>
  <si>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</si>
  <si>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</si>
  <si>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</si>
  <si>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</si>
  <si>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</si>
  <si>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</si>
  <si>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</si>
  <si>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</si>
  <si>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</si>
  <si>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</si>
  <si>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</si>
  <si>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</si>
  <si>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</si>
  <si>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</si>
  <si>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</si>
  <si>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</si>
  <si>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</si>
  <si>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</si>
  <si>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</si>
  <si>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</si>
  <si>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</si>
  <si>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</si>
  <si>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</si>
  <si>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</si>
  <si>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</si>
  <si>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</si>
  <si>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</si>
  <si>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</si>
  <si>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</si>
  <si>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</si>
  <si>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</si>
  <si>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</si>
  <si>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</si>
  <si>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</si>
  <si>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</si>
  <si>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</si>
  <si>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</si>
  <si>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</si>
  <si>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</si>
  <si>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</si>
  <si>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</si>
  <si>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</si>
  <si>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</si>
  <si>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</si>
  <si>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</si>
  <si>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</si>
  <si>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</si>
  <si>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</si>
  <si>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</si>
  <si>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</si>
  <si>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</si>
  <si>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</si>
  <si>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</si>
  <si>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</si>
  <si>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</si>
  <si>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</si>
  <si>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</si>
  <si>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</si>
  <si>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</si>
  <si>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</si>
  <si>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</si>
  <si>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</si>
  <si>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</si>
  <si>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</si>
  <si>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</si>
  <si>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</si>
  <si>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</si>
  <si>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</si>
  <si>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</si>
  <si>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</si>
  <si>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</si>
  <si>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</si>
  <si>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</si>
  <si>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</si>
  <si>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</si>
  <si>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</si>
  <si>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</si>
  <si>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</si>
  <si>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</si>
  <si>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</si>
  <si>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</si>
  <si>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</si>
  <si>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</si>
  <si>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</si>
  <si>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</si>
  <si>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</si>
  <si>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</si>
  <si>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</si>
  <si>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</si>
  <si>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</si>
  <si>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</si>
  <si>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</si>
  <si>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</si>
  <si>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</si>
  <si>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</si>
  <si>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</si>
  <si>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</si>
  <si>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</si>
  <si>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</si>
  <si>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</si>
  <si>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</si>
  <si>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</si>
  <si>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</si>
  <si>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</si>
  <si>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</si>
  <si>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</si>
  <si>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</si>
  <si>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</si>
  <si>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</si>
  <si>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</si>
  <si>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</si>
  <si>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</si>
  <si>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</si>
  <si>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</si>
  <si>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</si>
  <si>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</si>
  <si>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</si>
  <si>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</si>
  <si>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</si>
  <si>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</si>
  <si>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</si>
  <si>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</si>
  <si>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</si>
  <si>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</si>
  <si>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</si>
  <si>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</si>
  <si>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</si>
  <si>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</si>
  <si>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</si>
  <si>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</si>
  <si>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</si>
  <si>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</si>
  <si>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</si>
  <si>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</si>
  <si>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</si>
  <si>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</si>
  <si>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</si>
  <si>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</si>
  <si>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</si>
  <si>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</si>
  <si>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</si>
  <si>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</si>
  <si>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</si>
  <si>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</si>
  <si>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</si>
  <si>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</si>
  <si>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</si>
  <si>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</si>
  <si>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</si>
  <si>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</si>
  <si>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</si>
  <si>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</si>
  <si>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</si>
  <si>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</si>
  <si>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</si>
  <si>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</si>
  <si>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</si>
  <si>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</si>
  <si>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</si>
  <si>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</si>
  <si>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</si>
  <si>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</si>
  <si>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</si>
  <si>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</si>
  <si>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</si>
  <si>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</si>
  <si>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</si>
  <si>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</si>
  <si>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</si>
  <si>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</si>
  <si>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</si>
  <si>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</si>
  <si>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</si>
  <si>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</si>
  <si>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</si>
  <si>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</si>
  <si>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</si>
  <si>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</si>
  <si>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</si>
  <si>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</si>
  <si>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</si>
  <si>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</si>
  <si>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</si>
  <si>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</si>
  <si>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</si>
  <si>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</si>
  <si>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</si>
  <si>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</si>
  <si>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</si>
  <si>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</si>
  <si>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</si>
  <si>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</si>
  <si>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</si>
  <si>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</si>
  <si>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</si>
  <si>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</si>
  <si>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</si>
  <si>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</si>
  <si>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</si>
  <si>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</si>
  <si>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</si>
  <si>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</si>
  <si>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</si>
  <si>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</si>
  <si>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</si>
  <si>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</si>
  <si>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</si>
  <si>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</si>
  <si>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</si>
  <si>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</si>
  <si>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</si>
  <si>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</si>
  <si>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</si>
  <si>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</si>
  <si>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</si>
  <si>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</si>
  <si>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</si>
  <si>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</si>
  <si>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</si>
  <si>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</si>
  <si>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</si>
  <si>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</si>
  <si>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</si>
  <si>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</si>
  <si>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</si>
  <si>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</si>
  <si>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</si>
  <si>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</si>
  <si>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</si>
  <si>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</si>
  <si>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</si>
  <si>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</si>
  <si>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</si>
  <si>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</si>
  <si>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</si>
  <si>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</si>
  <si>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</si>
  <si>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</si>
  <si>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</si>
  <si>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</si>
  <si>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</si>
  <si>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</si>
  <si>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</si>
  <si>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</si>
  <si>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</si>
  <si>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</si>
  <si>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</si>
  <si>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</si>
  <si>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</si>
  <si>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</si>
  <si>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</si>
  <si>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</si>
  <si>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</si>
  <si>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</si>
  <si>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</si>
  <si>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</si>
  <si>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</si>
  <si>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</si>
  <si>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</si>
  <si>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</si>
  <si>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</si>
  <si>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</si>
  <si>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</si>
  <si>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</si>
  <si>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</si>
  <si>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</si>
  <si>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</si>
  <si>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</si>
  <si>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</si>
  <si>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</si>
  <si>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</si>
  <si>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</si>
  <si>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</si>
  <si>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</si>
  <si>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</si>
  <si>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</si>
  <si>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</si>
  <si>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</si>
  <si>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</si>
  <si>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</si>
  <si>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</si>
  <si>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</si>
  <si>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</si>
  <si>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</si>
  <si>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</si>
  <si>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</si>
  <si>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</si>
  <si>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</si>
  <si>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</si>
  <si>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</si>
  <si>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</si>
  <si>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</si>
  <si>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</si>
  <si>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</si>
  <si>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</si>
  <si>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</si>
  <si>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</si>
  <si>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</si>
  <si>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</si>
  <si>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</si>
  <si>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</si>
  <si>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</si>
  <si>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</si>
  <si>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</si>
  <si>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</si>
  <si>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</si>
  <si>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</si>
  <si>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</si>
  <si>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</si>
  <si>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</si>
  <si>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</si>
  <si>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</si>
  <si>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</si>
  <si>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</si>
  <si>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</si>
  <si>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</si>
  <si>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</si>
  <si>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</si>
  <si>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</si>
  <si>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</si>
  <si>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</si>
  <si>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</si>
  <si>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</si>
  <si>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</si>
  <si>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</si>
  <si>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</si>
  <si>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</si>
  <si>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</si>
  <si>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</si>
  <si>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</si>
  <si>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</si>
  <si>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</si>
  <si>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</si>
  <si>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</si>
  <si>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</si>
  <si>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</si>
  <si>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</si>
  <si>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</si>
  <si>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</si>
  <si>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</si>
  <si>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</si>
  <si>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</si>
  <si>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</si>
  <si>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</si>
  <si>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</si>
  <si>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</si>
  <si>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</si>
  <si>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</si>
  <si>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</si>
  <si>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</si>
  <si>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</si>
  <si>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</si>
  <si>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</si>
  <si>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</si>
  <si>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</si>
  <si>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</si>
  <si>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</si>
  <si>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</si>
  <si>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</si>
  <si>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</si>
  <si>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</si>
  <si>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</si>
  <si>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</si>
  <si>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</si>
  <si>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</si>
  <si>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</si>
  <si>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</si>
  <si>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</si>
  <si>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</si>
  <si>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</si>
  <si>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</si>
  <si>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</si>
  <si>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</si>
  <si>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</si>
  <si>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</si>
  <si>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</si>
  <si>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</si>
  <si>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</si>
  <si>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</si>
  <si>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</si>
  <si>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</si>
  <si>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</si>
  <si>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</si>
  <si>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</si>
  <si>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</si>
  <si>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</si>
  <si>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</si>
  <si>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</si>
  <si>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</si>
  <si>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</si>
  <si>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</si>
  <si>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</si>
  <si>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</si>
  <si>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</si>
  <si>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</si>
  <si>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</si>
  <si>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</si>
  <si>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</si>
  <si>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</si>
  <si>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</si>
  <si>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</si>
  <si>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</si>
  <si>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</si>
  <si>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</si>
  <si>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</si>
  <si>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</si>
  <si>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</si>
  <si>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</si>
  <si>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</si>
  <si>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</si>
  <si>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</si>
  <si>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</si>
  <si>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</si>
  <si>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</si>
  <si>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</si>
  <si>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</si>
  <si>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</si>
  <si>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</si>
  <si>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</si>
  <si>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</si>
  <si>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</si>
  <si>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</si>
  <si>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</si>
  <si>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</si>
  <si>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</si>
  <si>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</si>
  <si>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</si>
  <si>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</si>
  <si>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</si>
  <si>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</si>
  <si>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</si>
  <si>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</si>
  <si>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</si>
  <si>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</si>
  <si>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</si>
  <si>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</si>
  <si>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</si>
  <si>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</si>
  <si>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</si>
  <si>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</si>
  <si>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</si>
  <si>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</si>
  <si>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</si>
  <si>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</si>
  <si>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</si>
  <si>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</si>
  <si>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</si>
  <si>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</si>
  <si>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</si>
  <si>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</si>
  <si>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</si>
  <si>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</si>
  <si>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</si>
  <si>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</si>
  <si>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</si>
  <si>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</si>
  <si>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</si>
  <si>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</si>
  <si>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</si>
  <si>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</si>
  <si>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</si>
  <si>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</si>
  <si>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</si>
  <si>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</si>
  <si>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</si>
  <si>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</si>
  <si>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</si>
  <si>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</si>
  <si>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</si>
  <si>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</si>
  <si>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</si>
  <si>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</si>
  <si>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</si>
  <si>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</si>
  <si>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</si>
  <si>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</si>
  <si>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</si>
  <si>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</si>
  <si>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</si>
  <si>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</si>
  <si>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</si>
  <si>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</si>
  <si>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</si>
  <si>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</si>
  <si>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</si>
  <si>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</si>
  <si>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</si>
  <si>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</si>
  <si>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</si>
  <si>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</si>
  <si>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</si>
  <si>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</si>
  <si>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</si>
  <si>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</si>
  <si>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</si>
  <si>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</si>
  <si>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</si>
  <si>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</si>
  <si>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</si>
  <si>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</si>
  <si>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</si>
  <si>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</si>
  <si>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</si>
  <si>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</si>
  <si>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</si>
  <si>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</si>
  <si>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</si>
  <si>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</si>
  <si>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</si>
  <si>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</si>
  <si>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</si>
  <si>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</si>
  <si>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</si>
  <si>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</si>
  <si>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</si>
  <si>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</si>
  <si>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</si>
  <si>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</si>
  <si>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</si>
  <si>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</si>
  <si>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</si>
  <si>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</si>
  <si>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</si>
  <si>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</si>
  <si>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</si>
  <si>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</si>
  <si>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</si>
  <si>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</si>
  <si>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</si>
  <si>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</si>
  <si>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</si>
  <si>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</si>
  <si>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</si>
  <si>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</si>
  <si>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</si>
  <si>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</si>
  <si>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</si>
  <si>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</si>
  <si>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</si>
  <si>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</si>
  <si>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</si>
  <si>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</si>
  <si>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</si>
  <si>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</si>
  <si>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</si>
  <si>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</si>
  <si>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</si>
  <si>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</si>
  <si>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</si>
  <si>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</si>
  <si>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</si>
  <si>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</si>
  <si>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</si>
  <si>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</si>
  <si>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</si>
  <si>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</si>
  <si>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</si>
  <si>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</si>
  <si>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</si>
  <si>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</si>
  <si>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</si>
  <si>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</si>
  <si>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</si>
  <si>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</si>
  <si>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</si>
  <si>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</si>
  <si>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</si>
  <si>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</si>
  <si>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</si>
  <si>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</si>
  <si>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</si>
  <si>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</si>
  <si>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</si>
  <si>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</si>
  <si>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</si>
  <si>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</si>
  <si>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</si>
  <si>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</si>
  <si>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</si>
  <si>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</si>
  <si>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</si>
  <si>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</si>
  <si>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</si>
  <si>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</si>
  <si>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</si>
  <si>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</si>
  <si>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</si>
  <si>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</si>
  <si>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</si>
  <si>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</si>
  <si>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</si>
  <si>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</si>
  <si>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</si>
  <si>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</si>
  <si>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</si>
  <si>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</si>
  <si>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</si>
  <si>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</si>
  <si>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</si>
  <si>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</si>
  <si>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</si>
  <si>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</si>
  <si>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</si>
  <si>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</si>
  <si>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</si>
  <si>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</si>
  <si>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</si>
  <si>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</si>
  <si>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</si>
  <si>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</si>
  <si>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</si>
  <si>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</si>
  <si>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</si>
  <si>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</si>
  <si>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</si>
  <si>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</si>
  <si>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</si>
  <si>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</si>
  <si>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</si>
  <si>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</si>
  <si>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</si>
  <si>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</si>
  <si>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</si>
  <si>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</si>
  <si>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</si>
  <si>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</si>
  <si>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</si>
  <si>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</si>
  <si>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</si>
  <si>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</si>
  <si>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</si>
  <si>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</si>
  <si>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</si>
  <si>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</si>
  <si>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</si>
  <si>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</si>
  <si>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</si>
  <si>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</si>
  <si>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</si>
  <si>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</si>
  <si>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</si>
  <si>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</si>
  <si>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</si>
  <si>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</si>
  <si>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</si>
  <si>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</si>
  <si>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</si>
  <si>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</si>
  <si>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</si>
  <si>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</si>
  <si>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</si>
  <si>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</si>
  <si>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</si>
  <si>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</si>
  <si>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</si>
  <si>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</si>
  <si>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</si>
  <si>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</si>
  <si>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</si>
  <si>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</si>
  <si>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</si>
  <si>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</si>
  <si>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</si>
  <si>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</si>
  <si>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</si>
  <si>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</si>
  <si>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</si>
  <si>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</si>
  <si>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</si>
  <si>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</si>
  <si>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</si>
  <si>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</si>
  <si>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</si>
  <si>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</si>
  <si>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</si>
  <si>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</si>
  <si>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</si>
  <si>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</si>
  <si>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</si>
  <si>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</si>
  <si>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</si>
  <si>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</si>
  <si>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</si>
  <si>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</si>
  <si>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</si>
  <si>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</si>
  <si>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</si>
  <si>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</si>
  <si>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</si>
  <si>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</si>
  <si>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</si>
  <si>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</si>
  <si>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</si>
  <si>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</si>
  <si>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</si>
  <si>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</si>
  <si>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</si>
  <si>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</si>
  <si>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</si>
  <si>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</si>
  <si>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</si>
  <si>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</si>
  <si>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</si>
  <si>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</si>
  <si>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</si>
  <si>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</si>
  <si>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</si>
  <si>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</si>
  <si>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</si>
  <si>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</si>
  <si>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</si>
  <si>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</si>
  <si>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</si>
  <si>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</si>
  <si>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</si>
  <si>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</si>
  <si>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</si>
  <si>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</si>
  <si>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</si>
  <si>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</si>
  <si>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</si>
  <si>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</si>
  <si>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</si>
  <si>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</si>
  <si>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</si>
  <si>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</si>
  <si>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</si>
  <si>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</si>
  <si>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</si>
  <si>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</si>
  <si>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</si>
  <si>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</si>
  <si>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</si>
  <si>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</si>
  <si>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</si>
  <si>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</si>
  <si>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</si>
  <si>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</si>
  <si>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</si>
  <si>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</si>
  <si>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</si>
  <si>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</si>
  <si>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</si>
  <si>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</si>
  <si>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</si>
  <si>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</si>
  <si>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</si>
  <si>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</si>
  <si>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</si>
  <si>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</si>
  <si>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</si>
  <si>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</si>
  <si>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</si>
  <si>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</si>
  <si>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</si>
  <si>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</si>
  <si>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</si>
  <si>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</si>
  <si>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</si>
  <si>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</si>
  <si>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</si>
  <si>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</si>
  <si>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</si>
  <si>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</si>
  <si>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</si>
  <si>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</si>
  <si>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</si>
  <si>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</si>
  <si>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</si>
  <si>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</si>
  <si>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</si>
  <si>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</si>
  <si>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</si>
  <si>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GIDLE</t>
  </si>
  <si>
    <t>ul. Pławińska 22, 97-540 Gidle</t>
  </si>
  <si>
    <t>Katarzyna Ciupa</t>
  </si>
  <si>
    <t>Lech Bugaj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</si>
</sst>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5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5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9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0" fillId="0" borderId="77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4" fontId="1" fillId="0" borderId="56" xfId="0" applyNumberFormat="1" applyFont="1" applyFill="1" applyBorder="1" applyAlignment="1" applyProtection="1">
      <alignment horizontal="center" vertical="center"/>
      <protection/>
    </xf>
    <xf numFmtId="174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7" sqref="H7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340" t="s">
        <v>329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32"/>
      <c r="O2" s="30"/>
      <c r="P2" s="30"/>
      <c r="Q2" s="30"/>
      <c r="R2" s="133"/>
    </row>
    <row r="3" spans="1:18" ht="48.75" customHeight="1">
      <c r="A3" s="350" t="s">
        <v>3011</v>
      </c>
      <c r="B3" s="351"/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134" t="s">
        <v>2972</v>
      </c>
      <c r="O3" s="31"/>
      <c r="P3" s="31"/>
      <c r="R3" s="135"/>
    </row>
    <row r="4" spans="1:18" ht="15" customHeight="1">
      <c r="A4" s="352"/>
      <c r="B4" s="353"/>
      <c r="C4" s="347" t="s">
        <v>2608</v>
      </c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309" t="str">
        <f>+"Regionalna Izba Obrachunkowa 
"&amp;IF(OR(F12&lt;&gt;"",ISBLANK(F11)),"",VLOOKUP(F11,ustawienia!A1:C16,3,FALSE))</f>
        <v>Regionalna Izba Obrachunkowa 
w Łodzi</v>
      </c>
      <c r="O4" s="310"/>
      <c r="P4" s="310"/>
      <c r="Q4" s="310"/>
      <c r="R4" s="135"/>
    </row>
    <row r="5" spans="1:34" ht="12.75">
      <c r="A5" s="170" t="s">
        <v>2950</v>
      </c>
      <c r="B5" s="135"/>
      <c r="C5" s="337">
        <f>IF(AND(SUM(H8,K8,SUM(F11:I11))&gt;0,SUM(C24:C40)=0,SUM(F51:F54)=0),"w sprawozdaniu nie podano żadnych kwot - sprawozdanie zerowe","")</f>
      </c>
      <c r="D5" s="338"/>
      <c r="E5" s="338"/>
      <c r="F5" s="338"/>
      <c r="G5" s="338"/>
      <c r="H5" s="338"/>
      <c r="I5" s="338"/>
      <c r="J5" s="338"/>
      <c r="K5" s="338"/>
      <c r="L5" s="338"/>
      <c r="M5" s="339"/>
      <c r="N5" s="309"/>
      <c r="O5" s="310"/>
      <c r="P5" s="310"/>
      <c r="Q5" s="310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28" t="s">
        <v>3012</v>
      </c>
      <c r="B6" s="329"/>
      <c r="C6" s="332" t="s">
        <v>2607</v>
      </c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09"/>
      <c r="O6" s="310"/>
      <c r="P6" s="310"/>
      <c r="Q6" s="310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09"/>
      <c r="O7" s="310"/>
      <c r="P7" s="310"/>
      <c r="Q7" s="310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11">
        <v>151398675</v>
      </c>
      <c r="B8" s="312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2</v>
      </c>
      <c r="I8" s="240" t="s">
        <v>2938</v>
      </c>
      <c r="J8" s="240" t="s">
        <v>2923</v>
      </c>
      <c r="K8" s="210">
        <v>2020</v>
      </c>
      <c r="L8" s="141"/>
      <c r="M8" s="135"/>
      <c r="N8" s="309"/>
      <c r="O8" s="310"/>
      <c r="P8" s="310"/>
      <c r="Q8" s="310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1</v>
      </c>
      <c r="V8" s="263">
        <f t="shared" si="1"/>
        <v>5</v>
      </c>
      <c r="W8" s="263">
        <f t="shared" si="1"/>
        <v>1</v>
      </c>
      <c r="X8" s="263">
        <f t="shared" si="1"/>
        <v>3</v>
      </c>
      <c r="Y8" s="263">
        <f t="shared" si="1"/>
        <v>9</v>
      </c>
      <c r="Z8" s="263">
        <f t="shared" si="1"/>
        <v>8</v>
      </c>
      <c r="AA8" s="263">
        <f t="shared" si="1"/>
        <v>6</v>
      </c>
      <c r="AB8" s="263">
        <f t="shared" si="1"/>
        <v>7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330" t="str">
        <f>IF(F12&lt;&gt;"","nie ma takiego województwa",IF(OR(ISBLANK(F11),ISBLANK(G11),ISBLANK(H11),ISBLANK(I11)),"",VLOOKUP(F11,ustawienia!A1:B16,2,0)))</f>
        <v>łódzkie</v>
      </c>
      <c r="D9" s="330"/>
      <c r="E9" s="331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30" t="str">
        <f>IF(OR(G12&lt;&gt;"",AND(G11&lt;&gt;"",ISERROR(VLOOKUP(ustawienia!A19,ustawienia!E1:K2998,6,0)))),"nie ma takiego powiatu",IF(OR(ISBLANK(F11),ISBLANK(G11),ISBLANK(H11),ISBLANK(I11),G11=0),"",VLOOKUP(ustawienia!A19,ustawienia!E1:K2998,6,0)))</f>
        <v>radomszczański</v>
      </c>
      <c r="D10" s="330"/>
      <c r="E10" s="33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17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Gidle</v>
      </c>
      <c r="D11" s="317"/>
      <c r="E11" s="318"/>
      <c r="F11" s="125">
        <v>10</v>
      </c>
      <c r="G11" s="126">
        <v>12</v>
      </c>
      <c r="H11" s="126">
        <v>3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346">
        <f>IF(OR(F12&lt;&gt;"",G12&lt;&gt;"",H12&lt;&gt;"",I12&lt;&gt;"",AND(I11&lt;&gt;"",ISERROR(VLOOKUP(ustawienia!A18,ustawienia!E1:E2998,1,0)))),"nie ma takiej jednostki samorządu terytorialnego","")</f>
      </c>
      <c r="G13" s="346"/>
      <c r="H13" s="346"/>
      <c r="I13" s="346"/>
      <c r="M13" s="31"/>
      <c r="N13" s="31"/>
    </row>
    <row r="14" ht="13.5" hidden="1" thickBot="1"/>
    <row r="15" spans="1:18" ht="12.75">
      <c r="A15" s="322" t="s">
        <v>2934</v>
      </c>
      <c r="B15" s="323"/>
      <c r="C15" s="167"/>
      <c r="D15" s="294" t="s">
        <v>15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2921</v>
      </c>
      <c r="Q15" s="295"/>
      <c r="R15" s="296"/>
    </row>
    <row r="16" spans="1:18" ht="14.25" customHeight="1">
      <c r="A16" s="324"/>
      <c r="B16" s="325"/>
      <c r="C16" s="168" t="s">
        <v>2957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324"/>
      <c r="B17" s="325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4"/>
      <c r="B18" s="325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4"/>
      <c r="B19" s="325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24"/>
      <c r="B20" s="325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4"/>
      <c r="B21" s="325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26"/>
      <c r="B22" s="327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115082.19</v>
      </c>
      <c r="D30" s="87">
        <f>+'42-samorz.inst.kult.'!D30+'62-samodz.publ.ZOZ samorz.'!D30+'82-samorz.osoba prawna'!D30</f>
        <v>115082.19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115082.19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115082.19</v>
      </c>
      <c r="D32" s="87">
        <f>+'42-samorz.inst.kult.'!D32+'62-samodz.publ.ZOZ samorz.'!D32+'82-samorz.osoba prawna'!D32</f>
        <v>115082.19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115082.19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130801.17</v>
      </c>
      <c r="D37" s="87">
        <f>+'42-samorz.inst.kult.'!D37+'62-samodz.publ.ZOZ samorz.'!D37+'82-samorz.osoba prawna'!D37</f>
        <v>130801.17</v>
      </c>
      <c r="E37" s="72">
        <f>+'42-samorz.inst.kult.'!E37+'62-samodz.publ.ZOZ samorz.'!E37+'82-samorz.osoba prawna'!E37</f>
        <v>130801.17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130801.17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35" t="s">
        <v>3006</v>
      </c>
      <c r="B38" s="336"/>
      <c r="C38" s="76">
        <f>+'42-samorz.inst.kult.'!C38+'62-samodz.publ.ZOZ samorz.'!C38+'82-samorz.osoba prawna'!C38</f>
        <v>130801.17</v>
      </c>
      <c r="D38" s="87">
        <f>+'42-samorz.inst.kult.'!D38+'62-samodz.publ.ZOZ samorz.'!D38+'82-samorz.osoba prawna'!D38</f>
        <v>130801.17</v>
      </c>
      <c r="E38" s="72">
        <f>+'42-samorz.inst.kult.'!E38+'62-samodz.publ.ZOZ samorz.'!E38+'82-samorz.osoba prawna'!E38</f>
        <v>130801.17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130801.17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13" t="s">
        <v>3005</v>
      </c>
      <c r="B39" s="314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5" t="s">
        <v>3004</v>
      </c>
      <c r="B40" s="316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00" t="s">
        <v>2934</v>
      </c>
      <c r="B44" s="301"/>
      <c r="C44" s="301"/>
      <c r="D44" s="301"/>
      <c r="E44" s="302"/>
      <c r="F44" s="46"/>
      <c r="G44" s="319" t="s">
        <v>13</v>
      </c>
      <c r="H44" s="320"/>
      <c r="I44" s="320"/>
      <c r="J44" s="320"/>
      <c r="K44" s="320"/>
      <c r="L44" s="321"/>
      <c r="M44" s="19"/>
    </row>
    <row r="45" spans="1:13" s="159" customFormat="1" ht="12.75">
      <c r="A45" s="303"/>
      <c r="B45" s="304"/>
      <c r="C45" s="304"/>
      <c r="D45" s="304"/>
      <c r="E45" s="305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03"/>
      <c r="B46" s="304"/>
      <c r="C46" s="304"/>
      <c r="D46" s="304"/>
      <c r="E46" s="305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03"/>
      <c r="B47" s="304"/>
      <c r="C47" s="304"/>
      <c r="D47" s="304"/>
      <c r="E47" s="305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03"/>
      <c r="B48" s="304"/>
      <c r="C48" s="304"/>
      <c r="D48" s="304"/>
      <c r="E48" s="305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06"/>
      <c r="B49" s="307"/>
      <c r="C49" s="307"/>
      <c r="D49" s="307"/>
      <c r="E49" s="308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278">
        <v>1</v>
      </c>
      <c r="B50" s="279"/>
      <c r="C50" s="279"/>
      <c r="D50" s="279"/>
      <c r="E50" s="280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281" t="s">
        <v>9</v>
      </c>
      <c r="B51" s="282"/>
      <c r="C51" s="282"/>
      <c r="D51" s="282"/>
      <c r="E51" s="283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281" t="s">
        <v>10</v>
      </c>
      <c r="B52" s="282"/>
      <c r="C52" s="282"/>
      <c r="D52" s="282"/>
      <c r="E52" s="283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286" t="s">
        <v>11</v>
      </c>
      <c r="B53" s="287"/>
      <c r="C53" s="287"/>
      <c r="D53" s="287"/>
      <c r="E53" s="288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289" t="s">
        <v>12</v>
      </c>
      <c r="B54" s="290"/>
      <c r="C54" s="290"/>
      <c r="D54" s="290"/>
      <c r="E54" s="291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84" t="s">
        <v>3013</v>
      </c>
      <c r="B61" s="284"/>
      <c r="D61" s="258">
        <v>343272111</v>
      </c>
      <c r="F61" s="220">
        <f ca="1">TODAY()</f>
        <v>44125</v>
      </c>
      <c r="H61" s="293" t="s">
        <v>3014</v>
      </c>
      <c r="I61" s="293"/>
      <c r="J61" s="293"/>
      <c r="K61" s="293"/>
    </row>
    <row r="62" spans="1:11" ht="4.5" customHeight="1">
      <c r="A62" s="292" t="s">
        <v>2918</v>
      </c>
      <c r="B62" s="292"/>
      <c r="D62" s="151" t="s">
        <v>2919</v>
      </c>
      <c r="F62" s="151" t="s">
        <v>2919</v>
      </c>
      <c r="H62" s="292" t="s">
        <v>2920</v>
      </c>
      <c r="I62" s="292"/>
      <c r="J62" s="292"/>
      <c r="K62" s="292"/>
    </row>
    <row r="63" spans="1:11" ht="14.25" customHeight="1">
      <c r="A63" s="292" t="s">
        <v>326</v>
      </c>
      <c r="B63" s="292"/>
      <c r="D63" s="151" t="s">
        <v>2953</v>
      </c>
      <c r="F63" s="151" t="s">
        <v>2954</v>
      </c>
      <c r="H63" s="292" t="s">
        <v>327</v>
      </c>
      <c r="I63" s="292"/>
      <c r="J63" s="292"/>
      <c r="K63" s="292"/>
    </row>
    <row r="64" spans="1:11" ht="14.25" customHeight="1">
      <c r="A64" s="285">
        <f>+IF(ISBLANK(A61),"Brak nazwiska Skarbnika","")</f>
      </c>
      <c r="B64" s="285"/>
      <c r="D64" s="259">
        <f>+IF(ISBLANK(D61),"Brak telefonu","")</f>
      </c>
      <c r="H64" s="285">
        <f>+IF(ISBLANK(H61),"Brak nazwiska","")</f>
      </c>
      <c r="I64" s="285"/>
      <c r="J64" s="285"/>
      <c r="K64" s="285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C5:M5"/>
    <mergeCell ref="C2:M3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A38:B38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45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35" sqref="K35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40" t="s">
        <v>329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32"/>
      <c r="O2" s="30"/>
      <c r="P2" s="30"/>
      <c r="Q2" s="30"/>
      <c r="R2" s="133"/>
    </row>
    <row r="3" spans="1:18" ht="48.75" customHeight="1">
      <c r="A3" s="385" t="str">
        <f>+IF(ISBLANK(JEDNOSTKA),"",JEDNOSTKA)</f>
        <v>GMINA GIDLE</v>
      </c>
      <c r="B3" s="386"/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134" t="s">
        <v>2972</v>
      </c>
      <c r="O3" s="31"/>
      <c r="P3" s="31"/>
      <c r="Q3" s="31"/>
      <c r="R3" s="135"/>
    </row>
    <row r="4" spans="1:18" ht="15" customHeight="1">
      <c r="A4" s="385"/>
      <c r="B4" s="386"/>
      <c r="C4" s="377" t="s">
        <v>324</v>
      </c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309" t="str">
        <f>IF(ISBLANK(Adresat),"",Adresat)</f>
        <v>Regionalna Izba Obrachunkowa 
w Łodzi</v>
      </c>
      <c r="O4" s="310"/>
      <c r="P4" s="310"/>
      <c r="Q4" s="310"/>
      <c r="R4" s="135"/>
    </row>
    <row r="5" spans="1:18" ht="12.75">
      <c r="A5" s="170" t="s">
        <v>2950</v>
      </c>
      <c r="C5" s="134"/>
      <c r="G5" s="136"/>
      <c r="L5" s="31"/>
      <c r="M5" s="135"/>
      <c r="N5" s="309"/>
      <c r="O5" s="310"/>
      <c r="P5" s="310"/>
      <c r="Q5" s="310"/>
      <c r="R5" s="135"/>
    </row>
    <row r="6" spans="1:18" ht="26.25" customHeight="1" thickBot="1">
      <c r="A6" s="389" t="str">
        <f>+IF(ISBLANK('99-zbiorczo'!A6:B6),"",'99-zbiorczo'!A6:B6)</f>
        <v>ul. Pławińska 22, 97-540 Gidle</v>
      </c>
      <c r="B6" s="390"/>
      <c r="C6" s="332" t="s">
        <v>2607</v>
      </c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09"/>
      <c r="O6" s="310"/>
      <c r="P6" s="310"/>
      <c r="Q6" s="310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09"/>
      <c r="O7" s="310"/>
      <c r="P7" s="310"/>
      <c r="Q7" s="310"/>
      <c r="R7" s="135"/>
    </row>
    <row r="8" spans="1:18" ht="20.25" customHeight="1" thickBot="1">
      <c r="A8" s="394">
        <f>+IF(ISBLANK(REGON),"",+REGON)</f>
        <v>151398675</v>
      </c>
      <c r="B8" s="39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9"/>
      <c r="O8" s="310"/>
      <c r="P8" s="310"/>
      <c r="Q8" s="310"/>
      <c r="R8" s="135"/>
    </row>
    <row r="9" spans="1:18" ht="13.5" customHeight="1">
      <c r="A9" s="142" t="s">
        <v>2925</v>
      </c>
      <c r="B9" s="143"/>
      <c r="C9" s="383" t="str">
        <f>+IF(ISBLANK(NZW_WOJ),"",NZW_WOJ)</f>
        <v>łódzkie</v>
      </c>
      <c r="D9" s="383"/>
      <c r="E9" s="384"/>
      <c r="F9" s="391" t="s">
        <v>2928</v>
      </c>
      <c r="G9" s="392"/>
      <c r="H9" s="392"/>
      <c r="I9" s="392"/>
      <c r="J9" s="392"/>
      <c r="K9" s="392"/>
      <c r="L9" s="392"/>
      <c r="M9" s="393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30" t="str">
        <f>+IF(ISBLANK(NZW_POW),"",NZW_POW)</f>
        <v>radomszczański</v>
      </c>
      <c r="D10" s="330"/>
      <c r="E10" s="33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7" t="str">
        <f>+IF(ISBLANK(NZW_GMINY),"",NZW_GMINY)</f>
        <v>Gidle</v>
      </c>
      <c r="D11" s="317"/>
      <c r="E11" s="318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2" t="s">
        <v>2934</v>
      </c>
      <c r="B15" s="323"/>
      <c r="C15" s="167"/>
      <c r="D15" s="294" t="s">
        <v>15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2214</v>
      </c>
      <c r="Q15" s="295"/>
      <c r="R15" s="296"/>
    </row>
    <row r="16" spans="1:18" ht="15.75" customHeight="1">
      <c r="A16" s="324"/>
      <c r="B16" s="325"/>
      <c r="C16" s="168" t="s">
        <v>2957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324"/>
      <c r="B17" s="325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4"/>
      <c r="B18" s="325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4"/>
      <c r="B19" s="325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4"/>
      <c r="B20" s="325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4"/>
      <c r="B21" s="325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6"/>
      <c r="B22" s="327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7">
        <v>1</v>
      </c>
      <c r="B23" s="38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1771.67</v>
      </c>
      <c r="D30" s="78">
        <f aca="true" t="shared" si="2" ref="D30:R30">D31+D32+D33</f>
        <v>1771.67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1771.67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1771.67</v>
      </c>
      <c r="D32" s="78">
        <f>E32+J32+K32+L32+M32+N32+O32</f>
        <v>1771.67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1771.67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81" t="s">
        <v>335</v>
      </c>
      <c r="B39" s="382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54" t="s">
        <v>336</v>
      </c>
      <c r="B40" s="355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68" t="s">
        <v>2934</v>
      </c>
      <c r="B44" s="369"/>
      <c r="C44" s="369"/>
      <c r="D44" s="369"/>
      <c r="E44" s="370"/>
      <c r="F44" s="44"/>
      <c r="G44" s="365" t="s">
        <v>13</v>
      </c>
      <c r="H44" s="366"/>
      <c r="I44" s="366"/>
      <c r="J44" s="366"/>
      <c r="K44" s="366"/>
      <c r="L44" s="367"/>
      <c r="M44" s="14"/>
    </row>
    <row r="45" spans="1:13" ht="12.75">
      <c r="A45" s="371"/>
      <c r="B45" s="372"/>
      <c r="C45" s="372"/>
      <c r="D45" s="372"/>
      <c r="E45" s="373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71"/>
      <c r="B46" s="372"/>
      <c r="C46" s="372"/>
      <c r="D46" s="372"/>
      <c r="E46" s="373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71"/>
      <c r="B47" s="372"/>
      <c r="C47" s="372"/>
      <c r="D47" s="372"/>
      <c r="E47" s="373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71"/>
      <c r="B48" s="372"/>
      <c r="C48" s="372"/>
      <c r="D48" s="372"/>
      <c r="E48" s="373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74"/>
      <c r="B49" s="375"/>
      <c r="C49" s="375"/>
      <c r="D49" s="375"/>
      <c r="E49" s="376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9">
        <v>1</v>
      </c>
      <c r="B50" s="360"/>
      <c r="C50" s="360"/>
      <c r="D50" s="360"/>
      <c r="E50" s="361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62" t="s">
        <v>9</v>
      </c>
      <c r="B51" s="363"/>
      <c r="C51" s="363"/>
      <c r="D51" s="363"/>
      <c r="E51" s="364"/>
      <c r="F51" s="216">
        <f>G51+L51</f>
        <v>0</v>
      </c>
      <c r="G51" s="110">
        <f>H51+I51+J51+K51</f>
        <v>0</v>
      </c>
      <c r="H51" s="111">
        <v>0</v>
      </c>
      <c r="I51" s="111">
        <v>0</v>
      </c>
      <c r="J51" s="111">
        <v>0</v>
      </c>
      <c r="K51" s="112">
        <v>0</v>
      </c>
      <c r="L51" s="113">
        <v>0</v>
      </c>
      <c r="M51" s="4"/>
    </row>
    <row r="52" spans="1:13" ht="25.5" customHeight="1">
      <c r="A52" s="362" t="s">
        <v>10</v>
      </c>
      <c r="B52" s="363"/>
      <c r="C52" s="363"/>
      <c r="D52" s="363"/>
      <c r="E52" s="364"/>
      <c r="F52" s="217">
        <f>G52+L52</f>
        <v>0</v>
      </c>
      <c r="G52" s="114">
        <f>H52+I52+J52+K52</f>
        <v>0</v>
      </c>
      <c r="H52" s="115">
        <v>0</v>
      </c>
      <c r="I52" s="115">
        <v>0</v>
      </c>
      <c r="J52" s="115">
        <v>0</v>
      </c>
      <c r="K52" s="116">
        <v>0</v>
      </c>
      <c r="L52" s="117">
        <v>0</v>
      </c>
      <c r="M52" s="4"/>
    </row>
    <row r="53" spans="1:13" ht="25.5" customHeight="1">
      <c r="A53" s="356" t="s">
        <v>11</v>
      </c>
      <c r="B53" s="357"/>
      <c r="C53" s="357"/>
      <c r="D53" s="357"/>
      <c r="E53" s="358"/>
      <c r="F53" s="218">
        <f>G53+L53</f>
        <v>0</v>
      </c>
      <c r="G53" s="118">
        <f>H53+I53+J53+K53</f>
        <v>0</v>
      </c>
      <c r="H53" s="119">
        <v>0</v>
      </c>
      <c r="I53" s="119">
        <v>0</v>
      </c>
      <c r="J53" s="119">
        <v>0</v>
      </c>
      <c r="K53" s="120">
        <v>0</v>
      </c>
      <c r="L53" s="121">
        <v>0</v>
      </c>
      <c r="M53" s="4"/>
    </row>
    <row r="54" spans="1:13" ht="25.5" customHeight="1" thickBot="1">
      <c r="A54" s="378" t="s">
        <v>12</v>
      </c>
      <c r="B54" s="379"/>
      <c r="C54" s="379"/>
      <c r="D54" s="379"/>
      <c r="E54" s="380"/>
      <c r="F54" s="219">
        <f>G54+L54</f>
        <v>0</v>
      </c>
      <c r="G54" s="122">
        <f>H54+I54+J54+K54</f>
        <v>0</v>
      </c>
      <c r="H54" s="123">
        <v>0</v>
      </c>
      <c r="I54" s="123">
        <v>0</v>
      </c>
      <c r="J54" s="123">
        <v>0</v>
      </c>
      <c r="K54" s="123">
        <v>0</v>
      </c>
      <c r="L54" s="124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3" t="str">
        <f>+IF(ISBLANK('99-zbiorczo'!A61:B61),"",'99-zbiorczo'!A61:B61)</f>
        <v>Katarzyna Ciupa</v>
      </c>
      <c r="B61" s="333"/>
      <c r="D61" s="151">
        <f>+IF(ISBLANK('99-zbiorczo'!D61),"",+'99-zbiorczo'!D61)</f>
        <v>343272111</v>
      </c>
      <c r="F61" s="209">
        <f>+IF(ISBLANK('99-zbiorczo'!F61),"",'99-zbiorczo'!F61)</f>
        <v>44125</v>
      </c>
      <c r="H61" s="292" t="str">
        <f>+IF(ISBLANK('99-zbiorczo'!H61:K61),"",'99-zbiorczo'!H61:K61)</f>
        <v>Lech Bugaj</v>
      </c>
      <c r="I61" s="292"/>
      <c r="J61" s="292"/>
      <c r="K61" s="292"/>
    </row>
    <row r="62" spans="1:11" ht="4.5" customHeight="1">
      <c r="A62" s="292" t="s">
        <v>2918</v>
      </c>
      <c r="B62" s="292"/>
      <c r="D62" s="151" t="s">
        <v>2919</v>
      </c>
      <c r="F62" s="151" t="s">
        <v>2919</v>
      </c>
      <c r="H62" s="292" t="s">
        <v>2920</v>
      </c>
      <c r="I62" s="292"/>
      <c r="J62" s="292"/>
      <c r="K62" s="292"/>
    </row>
    <row r="63" spans="1:11" ht="14.25" customHeight="1">
      <c r="A63" s="292" t="s">
        <v>326</v>
      </c>
      <c r="B63" s="292"/>
      <c r="D63" s="151" t="s">
        <v>2953</v>
      </c>
      <c r="F63" s="151" t="s">
        <v>2954</v>
      </c>
      <c r="H63" s="292" t="s">
        <v>327</v>
      </c>
      <c r="I63" s="292"/>
      <c r="J63" s="292"/>
      <c r="K63" s="292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31" sqref="K3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40" t="s">
        <v>329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32"/>
      <c r="O2" s="30"/>
      <c r="P2" s="30"/>
      <c r="Q2" s="30"/>
      <c r="R2" s="133"/>
    </row>
    <row r="3" spans="1:18" ht="48.75" customHeight="1">
      <c r="A3" s="400" t="str">
        <f>+IF(ISBLANK(JEDNOSTKA),"",+JEDNOSTKA)</f>
        <v>GMINA GIDLE</v>
      </c>
      <c r="B3" s="401"/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134" t="s">
        <v>2972</v>
      </c>
      <c r="O3" s="31"/>
      <c r="P3" s="31"/>
      <c r="Q3" s="31"/>
      <c r="R3" s="135"/>
    </row>
    <row r="4" spans="1:18" ht="15" customHeight="1">
      <c r="A4" s="400"/>
      <c r="B4" s="401"/>
      <c r="C4" s="402" t="s">
        <v>330</v>
      </c>
      <c r="D4" s="403"/>
      <c r="E4" s="403"/>
      <c r="F4" s="403"/>
      <c r="G4" s="403"/>
      <c r="H4" s="403"/>
      <c r="I4" s="403"/>
      <c r="J4" s="403"/>
      <c r="K4" s="403"/>
      <c r="L4" s="403"/>
      <c r="M4" s="404"/>
      <c r="N4" s="309" t="str">
        <f>IF(ISBLANK(Adresat),"",Adresat)</f>
        <v>Regionalna Izba Obrachunkowa 
w Łodzi</v>
      </c>
      <c r="O4" s="310"/>
      <c r="P4" s="310"/>
      <c r="Q4" s="310"/>
      <c r="R4" s="135"/>
    </row>
    <row r="5" spans="1:18" ht="12.75">
      <c r="A5" s="170" t="s">
        <v>2950</v>
      </c>
      <c r="C5" s="134"/>
      <c r="G5" s="136"/>
      <c r="L5" s="31"/>
      <c r="M5" s="135"/>
      <c r="N5" s="309"/>
      <c r="O5" s="310"/>
      <c r="P5" s="310"/>
      <c r="Q5" s="310"/>
      <c r="R5" s="135"/>
    </row>
    <row r="6" spans="1:18" ht="26.25" customHeight="1" thickBot="1">
      <c r="A6" s="389" t="str">
        <f>+IF(ISBLANK('99-zbiorczo'!A6:B6),"",'99-zbiorczo'!A6:B6)</f>
        <v>ul. Pławińska 22, 97-540 Gidle</v>
      </c>
      <c r="B6" s="390"/>
      <c r="C6" s="332" t="s">
        <v>2607</v>
      </c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09"/>
      <c r="O6" s="310"/>
      <c r="P6" s="310"/>
      <c r="Q6" s="31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9"/>
      <c r="O7" s="310"/>
      <c r="P7" s="310"/>
      <c r="Q7" s="310"/>
      <c r="R7" s="135"/>
    </row>
    <row r="8" spans="1:18" ht="20.25" customHeight="1" thickBot="1">
      <c r="A8" s="394">
        <f>+IF(ISBLANK(REGON),"",+REGON)</f>
        <v>151398675</v>
      </c>
      <c r="B8" s="39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9"/>
      <c r="O8" s="310"/>
      <c r="P8" s="310"/>
      <c r="Q8" s="310"/>
      <c r="R8" s="135"/>
    </row>
    <row r="9" spans="1:18" ht="13.5" customHeight="1">
      <c r="A9" s="142" t="s">
        <v>2925</v>
      </c>
      <c r="B9" s="143"/>
      <c r="C9" s="383" t="str">
        <f>+IF(ISBLANK(NZW_WOJ),"",NZW_WOJ)</f>
        <v>łódzkie</v>
      </c>
      <c r="D9" s="383"/>
      <c r="E9" s="38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30" t="str">
        <f>+IF(ISBLANK(NZW_POW),"",NZW_POW)</f>
        <v>radomszczański</v>
      </c>
      <c r="D10" s="330"/>
      <c r="E10" s="33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7" t="str">
        <f>+IF(ISBLANK(NZW_GMINY),"",NZW_GMINY)</f>
        <v>Gidle</v>
      </c>
      <c r="D11" s="317"/>
      <c r="E11" s="318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2" t="s">
        <v>2934</v>
      </c>
      <c r="B15" s="323"/>
      <c r="C15" s="167"/>
      <c r="D15" s="294" t="s">
        <v>15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2921</v>
      </c>
      <c r="Q15" s="295"/>
      <c r="R15" s="296"/>
    </row>
    <row r="16" spans="1:18" ht="12.75">
      <c r="A16" s="324"/>
      <c r="B16" s="325"/>
      <c r="C16" s="168" t="s">
        <v>2957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324"/>
      <c r="B17" s="325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4"/>
      <c r="B18" s="325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4"/>
      <c r="B19" s="325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4"/>
      <c r="B20" s="325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4"/>
      <c r="B21" s="325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6"/>
      <c r="B22" s="327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7">
        <v>1</v>
      </c>
      <c r="B23" s="38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113310.52</v>
      </c>
      <c r="D30" s="78">
        <f aca="true" t="shared" si="2" ref="D30:R30">D31+D32+D33</f>
        <v>113310.52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113310.52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113310.52</v>
      </c>
      <c r="D32" s="78">
        <f>E32+J32+K32+L32+M32+N32+O32</f>
        <v>113310.52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113310.52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130801.17</v>
      </c>
      <c r="D37" s="86">
        <f t="shared" si="4"/>
        <v>130801.17</v>
      </c>
      <c r="E37" s="72">
        <f t="shared" si="4"/>
        <v>130801.17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130801.17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130801.17</v>
      </c>
      <c r="D38" s="78">
        <f>E38+J38+K38+L38+M38+N38+O38</f>
        <v>130801.17</v>
      </c>
      <c r="E38" s="71">
        <f>F38+G38+H38+I38</f>
        <v>130801.17</v>
      </c>
      <c r="F38" s="81">
        <v>0</v>
      </c>
      <c r="G38" s="81">
        <v>0</v>
      </c>
      <c r="H38" s="81">
        <v>0</v>
      </c>
      <c r="I38" s="81">
        <v>130801.17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81" t="s">
        <v>335</v>
      </c>
      <c r="B39" s="382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54" t="s">
        <v>336</v>
      </c>
      <c r="B40" s="355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00" t="s">
        <v>2934</v>
      </c>
      <c r="B44" s="301"/>
      <c r="C44" s="301"/>
      <c r="D44" s="301"/>
      <c r="E44" s="302"/>
      <c r="F44" s="44"/>
      <c r="G44" s="408" t="s">
        <v>13</v>
      </c>
      <c r="H44" s="409"/>
      <c r="I44" s="409"/>
      <c r="J44" s="409"/>
      <c r="K44" s="409"/>
      <c r="L44" s="410"/>
      <c r="M44" s="14"/>
    </row>
    <row r="45" spans="1:13" ht="12.75">
      <c r="A45" s="303"/>
      <c r="B45" s="304"/>
      <c r="C45" s="304"/>
      <c r="D45" s="304"/>
      <c r="E45" s="30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3"/>
      <c r="B46" s="304"/>
      <c r="C46" s="304"/>
      <c r="D46" s="304"/>
      <c r="E46" s="30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3"/>
      <c r="B47" s="304"/>
      <c r="C47" s="304"/>
      <c r="D47" s="304"/>
      <c r="E47" s="30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3"/>
      <c r="B48" s="304"/>
      <c r="C48" s="304"/>
      <c r="D48" s="304"/>
      <c r="E48" s="30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6"/>
      <c r="B49" s="307"/>
      <c r="C49" s="307"/>
      <c r="D49" s="307"/>
      <c r="E49" s="30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9">
        <v>1</v>
      </c>
      <c r="B50" s="360"/>
      <c r="C50" s="360"/>
      <c r="D50" s="360"/>
      <c r="E50" s="361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7" t="s">
        <v>9</v>
      </c>
      <c r="B51" s="398"/>
      <c r="C51" s="398"/>
      <c r="D51" s="398"/>
      <c r="E51" s="399"/>
      <c r="F51" s="225">
        <f>G51+L51</f>
        <v>0</v>
      </c>
      <c r="G51" s="243">
        <f>H51+I51+J51+K51</f>
        <v>0</v>
      </c>
      <c r="H51" s="244">
        <v>0</v>
      </c>
      <c r="I51" s="244">
        <v>0</v>
      </c>
      <c r="J51" s="244">
        <v>0</v>
      </c>
      <c r="K51" s="245">
        <v>0</v>
      </c>
      <c r="L51" s="246">
        <v>0</v>
      </c>
      <c r="M51" s="4"/>
    </row>
    <row r="52" spans="1:13" ht="25.5" customHeight="1">
      <c r="A52" s="397" t="s">
        <v>10</v>
      </c>
      <c r="B52" s="398"/>
      <c r="C52" s="398"/>
      <c r="D52" s="398"/>
      <c r="E52" s="399"/>
      <c r="F52" s="230">
        <f>G52+L52</f>
        <v>0</v>
      </c>
      <c r="G52" s="247">
        <f>H52+I52+J52+K52</f>
        <v>0</v>
      </c>
      <c r="H52" s="248">
        <v>0</v>
      </c>
      <c r="I52" s="248">
        <v>0</v>
      </c>
      <c r="J52" s="248">
        <v>0</v>
      </c>
      <c r="K52" s="249">
        <v>0</v>
      </c>
      <c r="L52" s="250">
        <v>0</v>
      </c>
      <c r="M52" s="4"/>
    </row>
    <row r="53" spans="1:13" ht="25.5" customHeight="1">
      <c r="A53" s="405" t="s">
        <v>11</v>
      </c>
      <c r="B53" s="406"/>
      <c r="C53" s="406"/>
      <c r="D53" s="406"/>
      <c r="E53" s="407"/>
      <c r="F53" s="234">
        <f>G53+L53</f>
        <v>0</v>
      </c>
      <c r="G53" s="251">
        <f>H53+I53+J53+K53</f>
        <v>0</v>
      </c>
      <c r="H53" s="252">
        <v>0</v>
      </c>
      <c r="I53" s="252">
        <v>0</v>
      </c>
      <c r="J53" s="252">
        <v>0</v>
      </c>
      <c r="K53" s="253">
        <v>0</v>
      </c>
      <c r="L53" s="254">
        <v>0</v>
      </c>
      <c r="M53" s="4"/>
    </row>
    <row r="54" spans="1:13" ht="25.5" customHeight="1" thickBot="1">
      <c r="A54" s="396" t="s">
        <v>12</v>
      </c>
      <c r="B54" s="290"/>
      <c r="C54" s="290"/>
      <c r="D54" s="290"/>
      <c r="E54" s="291"/>
      <c r="F54" s="235">
        <f>G54+L54</f>
        <v>0</v>
      </c>
      <c r="G54" s="255">
        <f>H54+I54+J54+K54</f>
        <v>0</v>
      </c>
      <c r="H54" s="256">
        <v>0</v>
      </c>
      <c r="I54" s="256">
        <v>0</v>
      </c>
      <c r="J54" s="256">
        <v>0</v>
      </c>
      <c r="K54" s="256">
        <v>0</v>
      </c>
      <c r="L54" s="257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3" t="str">
        <f>+IF(ISBLANK('99-zbiorczo'!A61:B61),"",'99-zbiorczo'!A61:B61)</f>
        <v>Katarzyna Ciupa</v>
      </c>
      <c r="B61" s="333"/>
      <c r="D61" s="151">
        <f>+IF(ISBLANK('99-zbiorczo'!D61),"",+'99-zbiorczo'!D61)</f>
        <v>343272111</v>
      </c>
      <c r="F61" s="209">
        <f>+IF(ISBLANK('99-zbiorczo'!F61),"",'99-zbiorczo'!F61)</f>
        <v>44125</v>
      </c>
      <c r="H61" s="292" t="str">
        <f>+IF(ISBLANK('99-zbiorczo'!H61:K61),"",'99-zbiorczo'!H61:K61)</f>
        <v>Lech Bugaj</v>
      </c>
      <c r="I61" s="292"/>
      <c r="J61" s="292"/>
      <c r="K61" s="292"/>
    </row>
    <row r="62" spans="1:11" ht="4.5" customHeight="1">
      <c r="A62" s="292" t="s">
        <v>2918</v>
      </c>
      <c r="B62" s="292"/>
      <c r="D62" s="151" t="s">
        <v>2919</v>
      </c>
      <c r="F62" s="151" t="s">
        <v>2919</v>
      </c>
      <c r="H62" s="292" t="s">
        <v>2920</v>
      </c>
      <c r="I62" s="292"/>
      <c r="J62" s="292"/>
      <c r="K62" s="292"/>
    </row>
    <row r="63" spans="1:11" ht="14.25" customHeight="1">
      <c r="A63" s="292" t="s">
        <v>326</v>
      </c>
      <c r="B63" s="292"/>
      <c r="D63" s="151" t="s">
        <v>2953</v>
      </c>
      <c r="F63" s="151" t="s">
        <v>2954</v>
      </c>
      <c r="H63" s="292" t="s">
        <v>327</v>
      </c>
      <c r="I63" s="292"/>
      <c r="J63" s="292"/>
      <c r="K63" s="292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42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340" t="s">
        <v>329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32"/>
      <c r="O2" s="30"/>
      <c r="P2" s="30"/>
      <c r="Q2" s="30"/>
      <c r="R2" s="133"/>
    </row>
    <row r="3" spans="1:18" ht="48.75" customHeight="1">
      <c r="A3" s="400" t="str">
        <f>+IF(ISBLANK(JEDNOSTKA),"",+JEDNOSTKA)</f>
        <v>GMINA GIDLE</v>
      </c>
      <c r="B3" s="401"/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134" t="s">
        <v>2972</v>
      </c>
      <c r="O3" s="31"/>
      <c r="P3" s="31"/>
      <c r="Q3" s="31"/>
      <c r="R3" s="135"/>
    </row>
    <row r="4" spans="1:18" ht="15" customHeight="1">
      <c r="A4" s="400"/>
      <c r="B4" s="401"/>
      <c r="C4" s="377" t="s">
        <v>2951</v>
      </c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309" t="str">
        <f>IF(ISBLANK(Adresat),"",Adresat)</f>
        <v>Regionalna Izba Obrachunkowa 
w Łodzi</v>
      </c>
      <c r="O4" s="310"/>
      <c r="P4" s="310"/>
      <c r="Q4" s="310"/>
      <c r="R4" s="135"/>
    </row>
    <row r="5" spans="1:18" ht="12.75">
      <c r="A5" s="170" t="s">
        <v>2950</v>
      </c>
      <c r="C5" s="134"/>
      <c r="G5" s="136"/>
      <c r="L5" s="31"/>
      <c r="M5" s="135"/>
      <c r="N5" s="309"/>
      <c r="O5" s="310"/>
      <c r="P5" s="310"/>
      <c r="Q5" s="310"/>
      <c r="R5" s="135"/>
    </row>
    <row r="6" spans="1:18" ht="26.25" customHeight="1" thickBot="1">
      <c r="A6" s="389" t="str">
        <f>+IF(ISBLANK('99-zbiorczo'!A6:B6),"",'99-zbiorczo'!A6:B6)</f>
        <v>ul. Pławińska 22, 97-540 Gidle</v>
      </c>
      <c r="B6" s="390"/>
      <c r="C6" s="332" t="s">
        <v>2607</v>
      </c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09"/>
      <c r="O6" s="310"/>
      <c r="P6" s="310"/>
      <c r="Q6" s="31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9"/>
      <c r="O7" s="310"/>
      <c r="P7" s="310"/>
      <c r="Q7" s="310"/>
      <c r="R7" s="135"/>
    </row>
    <row r="8" spans="1:18" ht="20.25" customHeight="1" thickBot="1">
      <c r="A8" s="394">
        <f>+IF(ISBLANK(REGON),"",+REGON)</f>
        <v>151398675</v>
      </c>
      <c r="B8" s="39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9"/>
      <c r="O8" s="310"/>
      <c r="P8" s="310"/>
      <c r="Q8" s="310"/>
      <c r="R8" s="135"/>
    </row>
    <row r="9" spans="1:18" ht="13.5" customHeight="1">
      <c r="A9" s="142" t="s">
        <v>2925</v>
      </c>
      <c r="B9" s="143"/>
      <c r="C9" s="383" t="str">
        <f>+IF(ISBLANK(NZW_WOJ),"",NZW_WOJ)</f>
        <v>łódzkie</v>
      </c>
      <c r="D9" s="383"/>
      <c r="E9" s="38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30" t="str">
        <f>+IF(ISBLANK(NZW_POW),"",NZW_POW)</f>
        <v>radomszczański</v>
      </c>
      <c r="D10" s="330"/>
      <c r="E10" s="33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7" t="str">
        <f>+IF(ISBLANK(NZW_GMINY),"",NZW_GMINY)</f>
        <v>Gidle</v>
      </c>
      <c r="D11" s="317"/>
      <c r="E11" s="318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2" t="s">
        <v>2934</v>
      </c>
      <c r="B15" s="323"/>
      <c r="C15" s="167"/>
      <c r="D15" s="294" t="s">
        <v>15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294" t="s">
        <v>2921</v>
      </c>
      <c r="Q15" s="295"/>
      <c r="R15" s="296"/>
    </row>
    <row r="16" spans="1:18" ht="12.75">
      <c r="A16" s="324"/>
      <c r="B16" s="325"/>
      <c r="C16" s="168" t="s">
        <v>2957</v>
      </c>
      <c r="D16" s="297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9"/>
    </row>
    <row r="17" spans="1:18" ht="12.75">
      <c r="A17" s="324"/>
      <c r="B17" s="325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4"/>
      <c r="B18" s="325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4"/>
      <c r="B19" s="325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4"/>
      <c r="B20" s="325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4"/>
      <c r="B21" s="325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6"/>
      <c r="B22" s="327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7">
        <v>1</v>
      </c>
      <c r="B23" s="38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1" t="s">
        <v>335</v>
      </c>
      <c r="B39" s="382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4" t="s">
        <v>336</v>
      </c>
      <c r="B40" s="355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00" t="s">
        <v>2934</v>
      </c>
      <c r="B44" s="301"/>
      <c r="C44" s="301"/>
      <c r="D44" s="301"/>
      <c r="E44" s="302"/>
      <c r="F44" s="44"/>
      <c r="G44" s="408" t="s">
        <v>13</v>
      </c>
      <c r="H44" s="409"/>
      <c r="I44" s="409"/>
      <c r="J44" s="409"/>
      <c r="K44" s="409"/>
      <c r="L44" s="410"/>
      <c r="M44" s="14"/>
    </row>
    <row r="45" spans="1:13" ht="12.75">
      <c r="A45" s="303"/>
      <c r="B45" s="304"/>
      <c r="C45" s="304"/>
      <c r="D45" s="304"/>
      <c r="E45" s="30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3"/>
      <c r="B46" s="304"/>
      <c r="C46" s="304"/>
      <c r="D46" s="304"/>
      <c r="E46" s="30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3"/>
      <c r="B47" s="304"/>
      <c r="C47" s="304"/>
      <c r="D47" s="304"/>
      <c r="E47" s="30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3"/>
      <c r="B48" s="304"/>
      <c r="C48" s="304"/>
      <c r="D48" s="304"/>
      <c r="E48" s="30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6"/>
      <c r="B49" s="307"/>
      <c r="C49" s="307"/>
      <c r="D49" s="307"/>
      <c r="E49" s="30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9">
        <v>1</v>
      </c>
      <c r="B50" s="360"/>
      <c r="C50" s="360"/>
      <c r="D50" s="360"/>
      <c r="E50" s="361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7" t="s">
        <v>9</v>
      </c>
      <c r="B51" s="398"/>
      <c r="C51" s="398"/>
      <c r="D51" s="398"/>
      <c r="E51" s="399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7" t="s">
        <v>10</v>
      </c>
      <c r="B52" s="398"/>
      <c r="C52" s="398"/>
      <c r="D52" s="398"/>
      <c r="E52" s="399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5" t="s">
        <v>11</v>
      </c>
      <c r="B53" s="406"/>
      <c r="C53" s="406"/>
      <c r="D53" s="406"/>
      <c r="E53" s="407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6" t="s">
        <v>12</v>
      </c>
      <c r="B54" s="290"/>
      <c r="C54" s="290"/>
      <c r="D54" s="290"/>
      <c r="E54" s="291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3" t="str">
        <f>+IF(ISBLANK('99-zbiorczo'!A61:B61),"",'99-zbiorczo'!A61:B61)</f>
        <v>Katarzyna Ciupa</v>
      </c>
      <c r="B61" s="333"/>
      <c r="D61" s="151">
        <f>+IF(ISBLANK('99-zbiorczo'!D61),"",+'99-zbiorczo'!D61)</f>
        <v>343272111</v>
      </c>
      <c r="F61" s="209">
        <f>+IF(ISBLANK('99-zbiorczo'!F61),"",'99-zbiorczo'!F61)</f>
        <v>44125</v>
      </c>
      <c r="H61" s="292" t="str">
        <f>+IF(ISBLANK('99-zbiorczo'!H61:K61),"",'99-zbiorczo'!H61:K61)</f>
        <v>Lech Bugaj</v>
      </c>
      <c r="I61" s="292"/>
      <c r="J61" s="292"/>
      <c r="K61" s="292"/>
    </row>
    <row r="62" spans="1:11" ht="4.5" customHeight="1">
      <c r="A62" s="292" t="s">
        <v>2918</v>
      </c>
      <c r="B62" s="292"/>
      <c r="D62" s="151" t="s">
        <v>2919</v>
      </c>
      <c r="F62" s="151" t="s">
        <v>2919</v>
      </c>
      <c r="H62" s="292" t="s">
        <v>2920</v>
      </c>
      <c r="I62" s="292"/>
      <c r="J62" s="292"/>
      <c r="K62" s="292"/>
    </row>
    <row r="63" spans="1:11" ht="14.25" customHeight="1">
      <c r="A63" s="292" t="s">
        <v>326</v>
      </c>
      <c r="B63" s="292"/>
      <c r="D63" s="151" t="s">
        <v>2953</v>
      </c>
      <c r="F63" s="151" t="s">
        <v>2954</v>
      </c>
      <c r="H63" s="292" t="s">
        <v>327</v>
      </c>
      <c r="I63" s="292"/>
      <c r="J63" s="292"/>
      <c r="K63" s="292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1771.67</v>
      </c>
      <c r="DE6" s="15">
        <f>'42-samorz.inst.kult.'!D30</f>
        <v>1771.67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1771.67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1771.67</v>
      </c>
      <c r="EK6" s="15">
        <f>'42-samorz.inst.kult.'!D32</f>
        <v>1771.67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1771.67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113310.52</v>
      </c>
      <c r="DE9" s="15">
        <f>'62-samodz.publ.ZOZ samorz.'!D30</f>
        <v>113310.52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113310.52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113310.52</v>
      </c>
      <c r="EK9" s="15">
        <f>'62-samodz.publ.ZOZ samorz.'!D32</f>
        <v>113310.52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113310.52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115082.19</v>
      </c>
      <c r="DE17" s="2">
        <f>'99-zbiorczo'!D30</f>
        <v>115082.19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115082.19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115082.19</v>
      </c>
      <c r="EK17" s="2">
        <f>'99-zbiorczo'!D32</f>
        <v>115082.19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115082.19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130801.17</v>
      </c>
      <c r="BI9" s="15">
        <f>'62-samodz.publ.ZOZ samorz.'!D37</f>
        <v>130801.17</v>
      </c>
      <c r="BJ9" s="15">
        <f>'62-samodz.publ.ZOZ samorz.'!E37</f>
        <v>130801.17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130801.17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130801.17</v>
      </c>
      <c r="BY9" s="15">
        <f>'62-samodz.publ.ZOZ samorz.'!D38</f>
        <v>130801.17</v>
      </c>
      <c r="BZ9" s="15">
        <f>'62-samodz.publ.ZOZ samorz.'!E38</f>
        <v>130801.17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130801.17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130801.17</v>
      </c>
      <c r="BI17" s="2">
        <f>'99-zbiorczo'!D37</f>
        <v>130801.17</v>
      </c>
      <c r="BJ17" s="2">
        <f>'99-zbiorczo'!E37</f>
        <v>130801.17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130801.17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130801.17</v>
      </c>
      <c r="BY17" s="2">
        <f>'99-zbiorczo'!D38</f>
        <v>130801.17</v>
      </c>
      <c r="BZ17" s="2">
        <f>'99-zbiorczo'!E38</f>
        <v>130801.17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130801.17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6"/>
  <sheetViews>
    <sheetView zoomScalePageLayoutView="0" workbookViewId="0" topLeftCell="A2827">
      <selection activeCell="J2844" sqref="J2844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1012032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1012000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6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  <row r="2843" spans="5:11" ht="12.75">
      <c r="E2843" s="215" t="str">
        <f t="shared" si="44"/>
        <v>1004063</v>
      </c>
      <c r="F2843" s="277">
        <v>4</v>
      </c>
      <c r="G2843" s="277">
        <v>6</v>
      </c>
      <c r="H2843" s="277">
        <v>3</v>
      </c>
      <c r="I2843" s="277" t="s">
        <v>2610</v>
      </c>
      <c r="J2843" s="277" t="s">
        <v>958</v>
      </c>
      <c r="K2843" s="277">
        <v>10</v>
      </c>
    </row>
    <row r="2844" spans="5:11" ht="12.75">
      <c r="E2844" s="215" t="str">
        <f t="shared" si="44"/>
        <v>1018043</v>
      </c>
      <c r="F2844" s="277">
        <v>18</v>
      </c>
      <c r="G2844" s="277">
        <v>4</v>
      </c>
      <c r="H2844" s="277">
        <v>3</v>
      </c>
      <c r="I2844" s="277" t="s">
        <v>2610</v>
      </c>
      <c r="J2844" s="277" t="s">
        <v>1071</v>
      </c>
      <c r="K2844" s="277">
        <v>10</v>
      </c>
    </row>
    <row r="2845" spans="5:11" ht="12.75">
      <c r="E2845" s="215" t="str">
        <f t="shared" si="44"/>
        <v>1420043</v>
      </c>
      <c r="F2845" s="277">
        <v>20</v>
      </c>
      <c r="G2845" s="277">
        <v>4</v>
      </c>
      <c r="H2845" s="277">
        <v>3</v>
      </c>
      <c r="I2845" s="277" t="s">
        <v>2610</v>
      </c>
      <c r="J2845" s="277" t="s">
        <v>1411</v>
      </c>
      <c r="K2845" s="277">
        <v>14</v>
      </c>
    </row>
    <row r="2846" spans="5:11" ht="12.75">
      <c r="E2846" s="215" t="str">
        <f t="shared" si="44"/>
        <v>2609033</v>
      </c>
      <c r="F2846" s="277">
        <v>9</v>
      </c>
      <c r="G2846" s="277">
        <v>3</v>
      </c>
      <c r="H2846" s="277">
        <v>3</v>
      </c>
      <c r="I2846" s="277" t="s">
        <v>2610</v>
      </c>
      <c r="J2846" s="277" t="s">
        <v>2186</v>
      </c>
      <c r="K2846" s="277">
        <v>26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2016-02-05T08:02:29Z</cp:lastPrinted>
  <dcterms:created xsi:type="dcterms:W3CDTF">2001-05-30T13:41:53Z</dcterms:created>
  <dcterms:modified xsi:type="dcterms:W3CDTF">2020-10-21T12:07:14Z</dcterms:modified>
  <cp:category/>
  <cp:version/>
  <cp:contentType/>
  <cp:contentStatus/>
</cp:coreProperties>
</file>